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ento_zošit" defaultThemeVersion="164011"/>
  <bookViews>
    <workbookView xWindow="0" yWindow="0" windowWidth="19200" windowHeight="6470" firstSheet="2" activeTab="3"/>
  </bookViews>
  <sheets>
    <sheet name="Input_nad_mil" sheetId="9" state="hidden" r:id="rId1"/>
    <sheet name="Poznámky" sheetId="60" r:id="rId2"/>
    <sheet name="Data" sheetId="53" r:id="rId3"/>
    <sheet name="Priorizovaný zásobník" sheetId="62" r:id="rId4"/>
    <sheet name="Vychodiská" sheetId="12" r:id="rId5"/>
    <sheet name="Investície" sheetId="59" r:id="rId6"/>
    <sheet name="emisie_CO2" sheetId="54" r:id="rId7"/>
    <sheet name="emisie_ostatné" sheetId="55" r:id="rId8"/>
    <sheet name="komunálny odpad" sheetId="56" r:id="rId9"/>
    <sheet name="zmena cien tepla" sheetId="57" r:id="rId10"/>
    <sheet name="výrobné a prevádzkové n" sheetId="58" r:id="rId11"/>
    <sheet name="Input" sheetId="8" state="hidden" r:id="rId12"/>
  </sheets>
  <definedNames>
    <definedName name="_xlnm._FilterDatabase" localSheetId="2" hidden="1">Data!$A$2:$AS$29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62" l="1"/>
  <c r="O5" i="62"/>
  <c r="O6" i="62"/>
  <c r="O7" i="62"/>
  <c r="O8" i="62"/>
  <c r="O9" i="62"/>
  <c r="O10" i="62"/>
  <c r="O11" i="62"/>
  <c r="O12" i="62"/>
  <c r="O13" i="62"/>
  <c r="O14" i="62"/>
  <c r="O15" i="62"/>
  <c r="O16" i="62"/>
  <c r="O17" i="62"/>
  <c r="O18" i="62"/>
  <c r="O19" i="62"/>
  <c r="O20" i="62"/>
  <c r="O21" i="62"/>
  <c r="O22" i="62"/>
  <c r="O23" i="62"/>
  <c r="O24" i="62"/>
  <c r="O25" i="62"/>
  <c r="O26" i="62"/>
  <c r="O27" i="62"/>
  <c r="O28" i="62"/>
  <c r="O29" i="62"/>
  <c r="O30" i="62"/>
  <c r="O3" i="62"/>
  <c r="M3" i="62"/>
  <c r="K4" i="62" l="1"/>
  <c r="K5" i="62"/>
  <c r="K6" i="62"/>
  <c r="K7" i="62"/>
  <c r="K8" i="62"/>
  <c r="K9" i="62"/>
  <c r="K10" i="62"/>
  <c r="K11" i="62"/>
  <c r="K12" i="62"/>
  <c r="K13" i="62"/>
  <c r="K14" i="62"/>
  <c r="K15" i="62"/>
  <c r="K16" i="62"/>
  <c r="K17" i="62"/>
  <c r="K18" i="62"/>
  <c r="K19" i="62"/>
  <c r="K20" i="62"/>
  <c r="K21" i="62"/>
  <c r="K22" i="62"/>
  <c r="K23" i="62"/>
  <c r="K24" i="62"/>
  <c r="K25" i="62"/>
  <c r="K26" i="62"/>
  <c r="K27" i="62"/>
  <c r="K28" i="62"/>
  <c r="K29" i="62"/>
  <c r="K30" i="62"/>
  <c r="K3" i="62"/>
  <c r="H6" i="62" l="1"/>
  <c r="M30" i="62"/>
  <c r="M11" i="62"/>
  <c r="M5" i="62"/>
  <c r="M6" i="62"/>
  <c r="M4" i="62"/>
  <c r="M17" i="62"/>
  <c r="J3" i="62"/>
  <c r="J8" i="62"/>
  <c r="J15" i="62"/>
  <c r="J14" i="62"/>
  <c r="J21" i="62"/>
  <c r="J23" i="62"/>
  <c r="J16" i="62"/>
  <c r="J26" i="62"/>
  <c r="J18" i="62"/>
  <c r="J19" i="62"/>
  <c r="J20" i="62"/>
  <c r="J24" i="62"/>
  <c r="J22" i="62"/>
  <c r="J29" i="62"/>
  <c r="J9" i="62"/>
  <c r="J10" i="62"/>
  <c r="J12" i="62"/>
  <c r="J25" i="62"/>
  <c r="J27" i="62"/>
  <c r="J13" i="62"/>
  <c r="J28" i="62"/>
  <c r="J30" i="62"/>
  <c r="J11" i="62"/>
  <c r="J5" i="62"/>
  <c r="J6" i="62"/>
  <c r="J4" i="62"/>
  <c r="J17" i="62"/>
  <c r="I3" i="62"/>
  <c r="I8" i="62"/>
  <c r="I15" i="62"/>
  <c r="I14" i="62"/>
  <c r="I21" i="62"/>
  <c r="I23" i="62"/>
  <c r="I16" i="62"/>
  <c r="I26" i="62"/>
  <c r="I18" i="62"/>
  <c r="I19" i="62"/>
  <c r="I20" i="62"/>
  <c r="I24" i="62"/>
  <c r="I22" i="62"/>
  <c r="I29" i="62"/>
  <c r="I9" i="62"/>
  <c r="I10" i="62"/>
  <c r="I12" i="62"/>
  <c r="I25" i="62"/>
  <c r="I27" i="62"/>
  <c r="I13" i="62"/>
  <c r="I28" i="62"/>
  <c r="I30" i="62"/>
  <c r="I11" i="62"/>
  <c r="I5" i="62"/>
  <c r="I6" i="62"/>
  <c r="I4" i="62"/>
  <c r="I17" i="62"/>
  <c r="H3" i="62"/>
  <c r="N3" i="62" s="1"/>
  <c r="H8" i="62"/>
  <c r="H15" i="62"/>
  <c r="N15" i="62" s="1"/>
  <c r="H14" i="62"/>
  <c r="N14" i="62" s="1"/>
  <c r="H21" i="62"/>
  <c r="H23" i="62"/>
  <c r="H16" i="62"/>
  <c r="H26" i="62"/>
  <c r="H18" i="62"/>
  <c r="H19" i="62"/>
  <c r="N19" i="62" s="1"/>
  <c r="H20" i="62"/>
  <c r="N20" i="62" s="1"/>
  <c r="H24" i="62"/>
  <c r="N24" i="62" s="1"/>
  <c r="H22" i="62"/>
  <c r="H29" i="62"/>
  <c r="H9" i="62"/>
  <c r="H10" i="62"/>
  <c r="H12" i="62"/>
  <c r="H25" i="62"/>
  <c r="N25" i="62" s="1"/>
  <c r="H27" i="62"/>
  <c r="N27" i="62" s="1"/>
  <c r="H13" i="62"/>
  <c r="N13" i="62" s="1"/>
  <c r="H28" i="62"/>
  <c r="H30" i="62"/>
  <c r="H11" i="62"/>
  <c r="H5" i="62"/>
  <c r="H4" i="62"/>
  <c r="N4" i="62" s="1"/>
  <c r="H17" i="62"/>
  <c r="N17" i="62" s="1"/>
  <c r="D26" i="55"/>
  <c r="F26" i="55"/>
  <c r="G26" i="55"/>
  <c r="H26" i="55"/>
  <c r="I26" i="55"/>
  <c r="J26" i="55"/>
  <c r="K26" i="55"/>
  <c r="N29" i="62" l="1"/>
  <c r="N23" i="62"/>
  <c r="N30" i="62"/>
  <c r="N5" i="62"/>
  <c r="N12" i="62"/>
  <c r="N11" i="62"/>
  <c r="N9" i="62"/>
  <c r="N16" i="62"/>
  <c r="N28" i="62"/>
  <c r="N22" i="62"/>
  <c r="N21" i="62"/>
  <c r="N18" i="62"/>
  <c r="N10" i="62"/>
  <c r="N26" i="62"/>
  <c r="N8" i="62"/>
  <c r="N6" i="62"/>
  <c r="F30" i="54"/>
  <c r="I149" i="12"/>
  <c r="F59" i="12"/>
  <c r="W5" i="12" l="1"/>
  <c r="C25" i="58" l="1"/>
  <c r="D25" i="58"/>
  <c r="E25" i="58"/>
  <c r="CW25" i="58" s="1"/>
  <c r="CX25" i="58" s="1"/>
  <c r="CY25" i="58" s="1"/>
  <c r="CZ25" i="58" s="1"/>
  <c r="DA25" i="58" s="1"/>
  <c r="DB25" i="58" s="1"/>
  <c r="DC25" i="58" s="1"/>
  <c r="DD25" i="58" s="1"/>
  <c r="DE25" i="58" s="1"/>
  <c r="DF25" i="58" s="1"/>
  <c r="DG25" i="58" s="1"/>
  <c r="DH25" i="58" s="1"/>
  <c r="DI25" i="58" s="1"/>
  <c r="DJ25" i="58" s="1"/>
  <c r="DK25" i="58" s="1"/>
  <c r="DL25" i="58" s="1"/>
  <c r="DM25" i="58" s="1"/>
  <c r="DN25" i="58" s="1"/>
  <c r="DO25" i="58" s="1"/>
  <c r="DP25" i="58" s="1"/>
  <c r="DQ25" i="58" s="1"/>
  <c r="DR25" i="58" s="1"/>
  <c r="DS25" i="58" s="1"/>
  <c r="DT25" i="58" s="1"/>
  <c r="DU25" i="58" s="1"/>
  <c r="DV25" i="58" s="1"/>
  <c r="DW25" i="58" s="1"/>
  <c r="DX25" i="58" s="1"/>
  <c r="DY25" i="58" s="1"/>
  <c r="DZ25" i="58" s="1"/>
  <c r="CT25" i="58" s="1"/>
  <c r="F25" i="58"/>
  <c r="G25" i="58"/>
  <c r="H25" i="58"/>
  <c r="C26" i="58"/>
  <c r="D26" i="58"/>
  <c r="E26" i="58"/>
  <c r="CW26" i="58" s="1"/>
  <c r="CX26" i="58" s="1"/>
  <c r="F26" i="58"/>
  <c r="G26" i="58"/>
  <c r="H26" i="58"/>
  <c r="C27" i="58"/>
  <c r="D27" i="58"/>
  <c r="E27" i="58"/>
  <c r="CW27" i="58" s="1"/>
  <c r="CX27" i="58" s="1"/>
  <c r="CY27" i="58" s="1"/>
  <c r="CZ27" i="58" s="1"/>
  <c r="DA27" i="58" s="1"/>
  <c r="DB27" i="58" s="1"/>
  <c r="DC27" i="58" s="1"/>
  <c r="DD27" i="58" s="1"/>
  <c r="DE27" i="58" s="1"/>
  <c r="DF27" i="58" s="1"/>
  <c r="DG27" i="58" s="1"/>
  <c r="DH27" i="58" s="1"/>
  <c r="DI27" i="58" s="1"/>
  <c r="DJ27" i="58" s="1"/>
  <c r="DK27" i="58" s="1"/>
  <c r="DL27" i="58" s="1"/>
  <c r="DM27" i="58" s="1"/>
  <c r="DN27" i="58" s="1"/>
  <c r="DO27" i="58" s="1"/>
  <c r="DP27" i="58" s="1"/>
  <c r="DQ27" i="58" s="1"/>
  <c r="DR27" i="58" s="1"/>
  <c r="DS27" i="58" s="1"/>
  <c r="DT27" i="58" s="1"/>
  <c r="DU27" i="58" s="1"/>
  <c r="DV27" i="58" s="1"/>
  <c r="DW27" i="58" s="1"/>
  <c r="DX27" i="58" s="1"/>
  <c r="DY27" i="58" s="1"/>
  <c r="DZ27" i="58" s="1"/>
  <c r="F27" i="58"/>
  <c r="G27" i="58"/>
  <c r="H27" i="58"/>
  <c r="C28" i="58"/>
  <c r="D28" i="58"/>
  <c r="E28" i="58"/>
  <c r="CW28" i="58" s="1"/>
  <c r="CX28" i="58" s="1"/>
  <c r="CY28" i="58" s="1"/>
  <c r="CZ28" i="58" s="1"/>
  <c r="DA28" i="58" s="1"/>
  <c r="DB28" i="58" s="1"/>
  <c r="DC28" i="58" s="1"/>
  <c r="DD28" i="58" s="1"/>
  <c r="DE28" i="58" s="1"/>
  <c r="DF28" i="58" s="1"/>
  <c r="DG28" i="58" s="1"/>
  <c r="DH28" i="58" s="1"/>
  <c r="DI28" i="58" s="1"/>
  <c r="DJ28" i="58" s="1"/>
  <c r="DK28" i="58" s="1"/>
  <c r="DL28" i="58" s="1"/>
  <c r="DM28" i="58" s="1"/>
  <c r="DN28" i="58" s="1"/>
  <c r="DO28" i="58" s="1"/>
  <c r="DP28" i="58" s="1"/>
  <c r="DQ28" i="58" s="1"/>
  <c r="DR28" i="58" s="1"/>
  <c r="DS28" i="58" s="1"/>
  <c r="DT28" i="58" s="1"/>
  <c r="DU28" i="58" s="1"/>
  <c r="DV28" i="58" s="1"/>
  <c r="DW28" i="58" s="1"/>
  <c r="DX28" i="58" s="1"/>
  <c r="DY28" i="58" s="1"/>
  <c r="DZ28" i="58" s="1"/>
  <c r="CT28" i="58" s="1"/>
  <c r="F28" i="58"/>
  <c r="G28" i="58"/>
  <c r="H28" i="58"/>
  <c r="C29" i="58"/>
  <c r="D29" i="58"/>
  <c r="E29" i="58"/>
  <c r="CW29" i="58" s="1"/>
  <c r="CX29" i="58" s="1"/>
  <c r="CY29" i="58" s="1"/>
  <c r="CZ29" i="58" s="1"/>
  <c r="DA29" i="58" s="1"/>
  <c r="DB29" i="58" s="1"/>
  <c r="DC29" i="58" s="1"/>
  <c r="DD29" i="58" s="1"/>
  <c r="DE29" i="58" s="1"/>
  <c r="DF29" i="58" s="1"/>
  <c r="DG29" i="58" s="1"/>
  <c r="DH29" i="58" s="1"/>
  <c r="DI29" i="58" s="1"/>
  <c r="DJ29" i="58" s="1"/>
  <c r="DK29" i="58" s="1"/>
  <c r="DL29" i="58" s="1"/>
  <c r="DM29" i="58" s="1"/>
  <c r="F29" i="58"/>
  <c r="G29" i="58"/>
  <c r="H29" i="58"/>
  <c r="C30" i="58"/>
  <c r="D30" i="58"/>
  <c r="E30" i="58"/>
  <c r="CW30" i="58" s="1"/>
  <c r="F30" i="58"/>
  <c r="G30" i="58"/>
  <c r="H30" i="58"/>
  <c r="I27" i="57"/>
  <c r="Q29" i="57"/>
  <c r="C25" i="57"/>
  <c r="D25" i="57"/>
  <c r="E25" i="57"/>
  <c r="CU25" i="57" s="1"/>
  <c r="F25" i="57"/>
  <c r="L25" i="57" s="1"/>
  <c r="C26" i="57"/>
  <c r="D26" i="57"/>
  <c r="E26" i="57"/>
  <c r="CU26" i="57" s="1"/>
  <c r="F26" i="57"/>
  <c r="L26" i="57" s="1"/>
  <c r="C27" i="57"/>
  <c r="D27" i="57"/>
  <c r="E27" i="57"/>
  <c r="CU27" i="57" s="1"/>
  <c r="F27" i="57"/>
  <c r="K27" i="57" s="1"/>
  <c r="C28" i="57"/>
  <c r="D28" i="57"/>
  <c r="E28" i="57"/>
  <c r="CU28" i="57" s="1"/>
  <c r="F28" i="57"/>
  <c r="K28" i="57" s="1"/>
  <c r="C29" i="57"/>
  <c r="D29" i="57"/>
  <c r="E29" i="57"/>
  <c r="CU29" i="57" s="1"/>
  <c r="F29" i="57"/>
  <c r="K29" i="57" s="1"/>
  <c r="C30" i="57"/>
  <c r="D30" i="57"/>
  <c r="E30" i="57"/>
  <c r="CU30" i="57" s="1"/>
  <c r="F30" i="57"/>
  <c r="K30" i="57" s="1"/>
  <c r="K28" i="56"/>
  <c r="AC28" i="56"/>
  <c r="I30" i="56"/>
  <c r="P30" i="56"/>
  <c r="C25" i="56"/>
  <c r="D25" i="56"/>
  <c r="E25" i="56"/>
  <c r="CU25" i="56" s="1"/>
  <c r="F25" i="56"/>
  <c r="C26" i="56"/>
  <c r="D26" i="56"/>
  <c r="E26" i="56"/>
  <c r="CU26" i="56" s="1"/>
  <c r="CV26" i="56" s="1"/>
  <c r="F26" i="56"/>
  <c r="I26" i="56" s="1"/>
  <c r="C27" i="56"/>
  <c r="D27" i="56"/>
  <c r="E27" i="56"/>
  <c r="CU27" i="56" s="1"/>
  <c r="CV27" i="56" s="1"/>
  <c r="F27" i="56"/>
  <c r="Q27" i="56" s="1"/>
  <c r="C28" i="56"/>
  <c r="D28" i="56"/>
  <c r="E28" i="56"/>
  <c r="CU28" i="56" s="1"/>
  <c r="F28" i="56"/>
  <c r="Q28" i="56" s="1"/>
  <c r="C29" i="56"/>
  <c r="D29" i="56"/>
  <c r="E29" i="56"/>
  <c r="CU29" i="56" s="1"/>
  <c r="F29" i="56"/>
  <c r="T29" i="56" s="1"/>
  <c r="C30" i="56"/>
  <c r="D30" i="56"/>
  <c r="E30" i="56"/>
  <c r="CU30" i="56" s="1"/>
  <c r="F30" i="56"/>
  <c r="G30" i="56" s="1"/>
  <c r="C25" i="55"/>
  <c r="D25" i="55"/>
  <c r="E25" i="55"/>
  <c r="CZ25" i="55" s="1"/>
  <c r="F25" i="55"/>
  <c r="G25" i="55"/>
  <c r="H25" i="55"/>
  <c r="I25" i="55"/>
  <c r="J25" i="55"/>
  <c r="K25" i="55"/>
  <c r="C26" i="55"/>
  <c r="E26" i="55"/>
  <c r="C27" i="55"/>
  <c r="D27" i="55"/>
  <c r="E27" i="55"/>
  <c r="CZ27" i="55" s="1"/>
  <c r="F27" i="55"/>
  <c r="G27" i="55"/>
  <c r="H27" i="55"/>
  <c r="I27" i="55"/>
  <c r="J27" i="55"/>
  <c r="K27" i="55"/>
  <c r="C28" i="55"/>
  <c r="D28" i="55"/>
  <c r="E28" i="55"/>
  <c r="CZ28" i="55" s="1"/>
  <c r="F28" i="55"/>
  <c r="G28" i="55"/>
  <c r="H28" i="55"/>
  <c r="I28" i="55"/>
  <c r="J28" i="55"/>
  <c r="K28" i="55"/>
  <c r="C29" i="55"/>
  <c r="D29" i="55"/>
  <c r="E29" i="55"/>
  <c r="CZ29" i="55" s="1"/>
  <c r="F29" i="55"/>
  <c r="G29" i="55"/>
  <c r="H29" i="55"/>
  <c r="I29" i="55"/>
  <c r="J29" i="55"/>
  <c r="K29" i="55"/>
  <c r="C30" i="55"/>
  <c r="D30" i="55"/>
  <c r="E30" i="55"/>
  <c r="CZ30" i="55" s="1"/>
  <c r="F30" i="55"/>
  <c r="G30" i="55"/>
  <c r="H30" i="55"/>
  <c r="I30" i="55"/>
  <c r="J30" i="55"/>
  <c r="K30" i="55"/>
  <c r="C25" i="54"/>
  <c r="D25" i="54"/>
  <c r="E25" i="54"/>
  <c r="CU25" i="54" s="1"/>
  <c r="F25" i="54"/>
  <c r="C26" i="54"/>
  <c r="D26" i="54"/>
  <c r="E26" i="54"/>
  <c r="F26" i="54"/>
  <c r="C27" i="54"/>
  <c r="D27" i="54"/>
  <c r="E27" i="54"/>
  <c r="CU27" i="54" s="1"/>
  <c r="F27" i="54"/>
  <c r="C28" i="54"/>
  <c r="D28" i="54"/>
  <c r="E28" i="54"/>
  <c r="F28" i="54"/>
  <c r="C29" i="54"/>
  <c r="D29" i="54"/>
  <c r="E29" i="54"/>
  <c r="CU29" i="54" s="1"/>
  <c r="F29" i="54"/>
  <c r="C30" i="54"/>
  <c r="D30" i="54"/>
  <c r="E30" i="54"/>
  <c r="M30" i="54" s="1"/>
  <c r="C25" i="59"/>
  <c r="D25" i="59"/>
  <c r="E25" i="59"/>
  <c r="F25" i="59"/>
  <c r="C26" i="59"/>
  <c r="D26" i="59"/>
  <c r="E26" i="59"/>
  <c r="F26" i="59"/>
  <c r="C27" i="59"/>
  <c r="D27" i="59"/>
  <c r="E27" i="59"/>
  <c r="CJ27" i="59" s="1"/>
  <c r="F27" i="59"/>
  <c r="C28" i="59"/>
  <c r="D28" i="59"/>
  <c r="E28" i="59"/>
  <c r="F28" i="59"/>
  <c r="C29" i="59"/>
  <c r="D29" i="59"/>
  <c r="E29" i="59"/>
  <c r="F29" i="59"/>
  <c r="C30" i="59"/>
  <c r="D30" i="59"/>
  <c r="E30" i="59"/>
  <c r="F30" i="59"/>
  <c r="DA27" i="55" l="1"/>
  <c r="DB27" i="55" s="1"/>
  <c r="DC27" i="55" s="1"/>
  <c r="DD27" i="55" s="1"/>
  <c r="DE27" i="55" s="1"/>
  <c r="DF27" i="55" s="1"/>
  <c r="DG27" i="55" s="1"/>
  <c r="DH27" i="55" s="1"/>
  <c r="DI27" i="55" s="1"/>
  <c r="DJ27" i="55" s="1"/>
  <c r="DK27" i="55" s="1"/>
  <c r="DL27" i="55" s="1"/>
  <c r="DM27" i="55" s="1"/>
  <c r="DN27" i="55" s="1"/>
  <c r="DO27" i="55" s="1"/>
  <c r="DP27" i="55" s="1"/>
  <c r="DQ27" i="55" s="1"/>
  <c r="DR27" i="55" s="1"/>
  <c r="DS27" i="55" s="1"/>
  <c r="DT27" i="55" s="1"/>
  <c r="DU27" i="55" s="1"/>
  <c r="DV27" i="55" s="1"/>
  <c r="DW27" i="55" s="1"/>
  <c r="DX27" i="55" s="1"/>
  <c r="DY27" i="55" s="1"/>
  <c r="DZ27" i="55" s="1"/>
  <c r="EA27" i="55" s="1"/>
  <c r="EB27" i="55" s="1"/>
  <c r="EC27" i="55" s="1"/>
  <c r="V30" i="56"/>
  <c r="O26" i="56"/>
  <c r="R25" i="57"/>
  <c r="W28" i="56"/>
  <c r="AF30" i="56"/>
  <c r="AI26" i="56"/>
  <c r="Y30" i="56"/>
  <c r="U26" i="56"/>
  <c r="X30" i="56"/>
  <c r="AA28" i="56"/>
  <c r="S26" i="56"/>
  <c r="L29" i="58"/>
  <c r="DA28" i="55"/>
  <c r="DB28" i="55" s="1"/>
  <c r="DC28" i="55" s="1"/>
  <c r="DD28" i="55" s="1"/>
  <c r="DE28" i="55" s="1"/>
  <c r="DF28" i="55" s="1"/>
  <c r="DG28" i="55" s="1"/>
  <c r="DH28" i="55" s="1"/>
  <c r="DI28" i="55" s="1"/>
  <c r="DJ28" i="55" s="1"/>
  <c r="DK28" i="55" s="1"/>
  <c r="DL28" i="55" s="1"/>
  <c r="DM28" i="55" s="1"/>
  <c r="DN28" i="55" s="1"/>
  <c r="DO28" i="55" s="1"/>
  <c r="DP28" i="55" s="1"/>
  <c r="DQ28" i="55" s="1"/>
  <c r="DR28" i="55" s="1"/>
  <c r="DS28" i="55" s="1"/>
  <c r="DT28" i="55" s="1"/>
  <c r="DU28" i="55" s="1"/>
  <c r="DV28" i="55" s="1"/>
  <c r="DW28" i="55" s="1"/>
  <c r="DX28" i="55" s="1"/>
  <c r="DY28" i="55" s="1"/>
  <c r="DZ28" i="55" s="1"/>
  <c r="Q30" i="56"/>
  <c r="M28" i="56"/>
  <c r="Y30" i="57"/>
  <c r="AG30" i="56"/>
  <c r="N30" i="56"/>
  <c r="G28" i="56"/>
  <c r="AK28" i="56" s="1"/>
  <c r="Y27" i="57"/>
  <c r="Y27" i="58"/>
  <c r="CG27" i="58" s="1"/>
  <c r="AB29" i="58"/>
  <c r="CS28" i="58"/>
  <c r="DA25" i="55"/>
  <c r="DB25" i="55" s="1"/>
  <c r="DC25" i="55" s="1"/>
  <c r="DD25" i="55" s="1"/>
  <c r="DE25" i="55" s="1"/>
  <c r="DF25" i="55" s="1"/>
  <c r="DG25" i="55" s="1"/>
  <c r="DH25" i="55" s="1"/>
  <c r="DI25" i="55" s="1"/>
  <c r="DJ25" i="55" s="1"/>
  <c r="DK25" i="55" s="1"/>
  <c r="DL25" i="55" s="1"/>
  <c r="DM25" i="55" s="1"/>
  <c r="DN25" i="55" s="1"/>
  <c r="DO25" i="55" s="1"/>
  <c r="DP25" i="55" s="1"/>
  <c r="DQ25" i="55" s="1"/>
  <c r="DR25" i="55" s="1"/>
  <c r="DS25" i="55" s="1"/>
  <c r="DT25" i="55" s="1"/>
  <c r="DU25" i="55" s="1"/>
  <c r="DV25" i="55" s="1"/>
  <c r="DW25" i="55" s="1"/>
  <c r="AD30" i="56"/>
  <c r="H30" i="56"/>
  <c r="AE26" i="56"/>
  <c r="Z26" i="57"/>
  <c r="Q27" i="58"/>
  <c r="CM25" i="58"/>
  <c r="J29" i="54"/>
  <c r="K27" i="54"/>
  <c r="I25" i="54"/>
  <c r="CV25" i="54"/>
  <c r="CV27" i="54"/>
  <c r="CR27" i="59"/>
  <c r="CV29" i="54"/>
  <c r="CV30" i="56"/>
  <c r="BO30" i="56"/>
  <c r="N25" i="56"/>
  <c r="V25" i="56"/>
  <c r="AD25" i="56"/>
  <c r="H25" i="56"/>
  <c r="P25" i="56"/>
  <c r="X25" i="56"/>
  <c r="AF25" i="56"/>
  <c r="J25" i="56"/>
  <c r="R25" i="56"/>
  <c r="Z25" i="56"/>
  <c r="AH25" i="56"/>
  <c r="L25" i="56"/>
  <c r="T25" i="56"/>
  <c r="AB25" i="56"/>
  <c r="AJ25" i="56"/>
  <c r="Z29" i="56"/>
  <c r="AI27" i="56"/>
  <c r="CV29" i="57"/>
  <c r="H28" i="59"/>
  <c r="G26" i="59"/>
  <c r="G28" i="54"/>
  <c r="AL28" i="54" s="1"/>
  <c r="I26" i="54"/>
  <c r="AN26" i="54" s="1"/>
  <c r="CV29" i="56"/>
  <c r="CW27" i="56"/>
  <c r="CV25" i="56"/>
  <c r="AC30" i="56"/>
  <c r="U30" i="56"/>
  <c r="M30" i="56"/>
  <c r="X29" i="56"/>
  <c r="H29" i="56"/>
  <c r="U28" i="56"/>
  <c r="AG27" i="56"/>
  <c r="AC26" i="56"/>
  <c r="M26" i="56"/>
  <c r="Y25" i="56"/>
  <c r="I25" i="56"/>
  <c r="AM25" i="56" s="1"/>
  <c r="N27" i="56"/>
  <c r="V27" i="56"/>
  <c r="AD27" i="56"/>
  <c r="H27" i="56"/>
  <c r="BP27" i="56" s="1"/>
  <c r="P27" i="56"/>
  <c r="X27" i="56"/>
  <c r="AF27" i="56"/>
  <c r="J27" i="56"/>
  <c r="BE27" i="56" s="1"/>
  <c r="R27" i="56"/>
  <c r="Z27" i="56"/>
  <c r="AH27" i="56"/>
  <c r="L27" i="56"/>
  <c r="T27" i="56"/>
  <c r="AB27" i="56"/>
  <c r="AJ27" i="56"/>
  <c r="CV27" i="57"/>
  <c r="H28" i="54"/>
  <c r="CU28" i="54"/>
  <c r="J26" i="54"/>
  <c r="CU26" i="54"/>
  <c r="CZ26" i="55"/>
  <c r="L26" i="55"/>
  <c r="AJ30" i="56"/>
  <c r="AB30" i="56"/>
  <c r="T30" i="56"/>
  <c r="L30" i="56"/>
  <c r="V29" i="56"/>
  <c r="AI28" i="56"/>
  <c r="S28" i="56"/>
  <c r="AE27" i="56"/>
  <c r="O27" i="56"/>
  <c r="AA26" i="56"/>
  <c r="K26" i="56"/>
  <c r="W25" i="56"/>
  <c r="G25" i="56"/>
  <c r="AK25" i="56" s="1"/>
  <c r="J29" i="56"/>
  <c r="S27" i="56"/>
  <c r="AA25" i="56"/>
  <c r="K25" i="56"/>
  <c r="CV25" i="57"/>
  <c r="N30" i="54"/>
  <c r="CU30" i="54"/>
  <c r="DA30" i="55"/>
  <c r="DB30" i="55" s="1"/>
  <c r="DC30" i="55" s="1"/>
  <c r="DD30" i="55" s="1"/>
  <c r="DE30" i="55" s="1"/>
  <c r="DF30" i="55" s="1"/>
  <c r="DG30" i="55" s="1"/>
  <c r="DH30" i="55" s="1"/>
  <c r="DI30" i="55" s="1"/>
  <c r="DJ30" i="55" s="1"/>
  <c r="DK30" i="55" s="1"/>
  <c r="DL30" i="55" s="1"/>
  <c r="DM30" i="55" s="1"/>
  <c r="DN30" i="55" s="1"/>
  <c r="DO30" i="55" s="1"/>
  <c r="DP30" i="55" s="1"/>
  <c r="DQ30" i="55" s="1"/>
  <c r="DR30" i="55" s="1"/>
  <c r="DS30" i="55" s="1"/>
  <c r="DT30" i="55" s="1"/>
  <c r="DU30" i="55" s="1"/>
  <c r="DV30" i="55" s="1"/>
  <c r="DW30" i="55" s="1"/>
  <c r="DX30" i="55" s="1"/>
  <c r="DY30" i="55" s="1"/>
  <c r="DZ30" i="55" s="1"/>
  <c r="EA30" i="55" s="1"/>
  <c r="EB30" i="55" s="1"/>
  <c r="EC30" i="55" s="1"/>
  <c r="AI30" i="56"/>
  <c r="AA30" i="56"/>
  <c r="S30" i="56"/>
  <c r="K30" i="56"/>
  <c r="AU30" i="56" s="1"/>
  <c r="AJ29" i="56"/>
  <c r="AG28" i="56"/>
  <c r="AC27" i="56"/>
  <c r="M27" i="56"/>
  <c r="Y26" i="56"/>
  <c r="U25" i="56"/>
  <c r="M29" i="56"/>
  <c r="U29" i="56"/>
  <c r="AC29" i="56"/>
  <c r="G29" i="56"/>
  <c r="BO29" i="56" s="1"/>
  <c r="O29" i="56"/>
  <c r="W29" i="56"/>
  <c r="AE29" i="56"/>
  <c r="I29" i="56"/>
  <c r="Q29" i="56"/>
  <c r="Y29" i="56"/>
  <c r="AG29" i="56"/>
  <c r="K29" i="56"/>
  <c r="S29" i="56"/>
  <c r="AA29" i="56"/>
  <c r="AI29" i="56"/>
  <c r="DA29" i="55"/>
  <c r="DB29" i="55" s="1"/>
  <c r="DC29" i="55" s="1"/>
  <c r="DD29" i="55" s="1"/>
  <c r="DE29" i="55" s="1"/>
  <c r="DF29" i="55" s="1"/>
  <c r="DG29" i="55" s="1"/>
  <c r="DH29" i="55" s="1"/>
  <c r="DI29" i="55" s="1"/>
  <c r="DJ29" i="55" s="1"/>
  <c r="DK29" i="55" s="1"/>
  <c r="DL29" i="55" s="1"/>
  <c r="DM29" i="55" s="1"/>
  <c r="DN29" i="55" s="1"/>
  <c r="DO29" i="55" s="1"/>
  <c r="DP29" i="55" s="1"/>
  <c r="DQ29" i="55" s="1"/>
  <c r="DR29" i="55" s="1"/>
  <c r="DS29" i="55" s="1"/>
  <c r="DT29" i="55" s="1"/>
  <c r="DU29" i="55" s="1"/>
  <c r="DV29" i="55" s="1"/>
  <c r="DW29" i="55" s="1"/>
  <c r="DX29" i="55" s="1"/>
  <c r="DY29" i="55" s="1"/>
  <c r="DZ29" i="55" s="1"/>
  <c r="EA29" i="55" s="1"/>
  <c r="EB29" i="55" s="1"/>
  <c r="EC29" i="55" s="1"/>
  <c r="L27" i="55"/>
  <c r="BT27" i="55" s="1"/>
  <c r="J28" i="56"/>
  <c r="R28" i="56"/>
  <c r="Z28" i="56"/>
  <c r="AH28" i="56"/>
  <c r="L28" i="56"/>
  <c r="T28" i="56"/>
  <c r="AB28" i="56"/>
  <c r="AJ28" i="56"/>
  <c r="N28" i="56"/>
  <c r="V28" i="56"/>
  <c r="AD28" i="56"/>
  <c r="H28" i="56"/>
  <c r="P28" i="56"/>
  <c r="X28" i="56"/>
  <c r="AF28" i="56"/>
  <c r="J26" i="56"/>
  <c r="AT26" i="56" s="1"/>
  <c r="R26" i="56"/>
  <c r="Z26" i="56"/>
  <c r="AH26" i="56"/>
  <c r="L26" i="56"/>
  <c r="T26" i="56"/>
  <c r="AB26" i="56"/>
  <c r="AJ26" i="56"/>
  <c r="N26" i="56"/>
  <c r="V26" i="56"/>
  <c r="AD26" i="56"/>
  <c r="H26" i="56"/>
  <c r="P26" i="56"/>
  <c r="X26" i="56"/>
  <c r="AF26" i="56"/>
  <c r="AH30" i="56"/>
  <c r="Z30" i="56"/>
  <c r="R30" i="56"/>
  <c r="J30" i="56"/>
  <c r="AH29" i="56"/>
  <c r="R29" i="56"/>
  <c r="AE28" i="56"/>
  <c r="O28" i="56"/>
  <c r="AA27" i="56"/>
  <c r="K27" i="56"/>
  <c r="W26" i="56"/>
  <c r="G26" i="56"/>
  <c r="BO26" i="56" s="1"/>
  <c r="AI25" i="56"/>
  <c r="S25" i="56"/>
  <c r="CV30" i="57"/>
  <c r="CV28" i="57"/>
  <c r="CV26" i="57"/>
  <c r="CV28" i="56"/>
  <c r="BO28" i="56"/>
  <c r="CW26" i="56"/>
  <c r="BP26" i="56"/>
  <c r="AF29" i="56"/>
  <c r="P29" i="56"/>
  <c r="Y27" i="56"/>
  <c r="I27" i="56"/>
  <c r="AG25" i="56"/>
  <c r="Q25" i="56"/>
  <c r="DN29" i="58"/>
  <c r="AD29" i="56"/>
  <c r="W27" i="56"/>
  <c r="N29" i="56"/>
  <c r="G27" i="56"/>
  <c r="AE25" i="56"/>
  <c r="O25" i="56"/>
  <c r="AE30" i="56"/>
  <c r="W30" i="56"/>
  <c r="O30" i="56"/>
  <c r="AB29" i="56"/>
  <c r="L29" i="56"/>
  <c r="Y28" i="56"/>
  <c r="I28" i="56"/>
  <c r="U27" i="56"/>
  <c r="AG26" i="56"/>
  <c r="Q26" i="56"/>
  <c r="AC25" i="56"/>
  <c r="M25" i="56"/>
  <c r="CX30" i="58"/>
  <c r="CY26" i="58"/>
  <c r="P27" i="58"/>
  <c r="CD29" i="58"/>
  <c r="AE29" i="58"/>
  <c r="R27" i="58"/>
  <c r="BZ27" i="58" s="1"/>
  <c r="CN25" i="58"/>
  <c r="O28" i="58"/>
  <c r="BT29" i="58"/>
  <c r="X29" i="58"/>
  <c r="CF29" i="58" s="1"/>
  <c r="CR28" i="58"/>
  <c r="BT28" i="58"/>
  <c r="J27" i="58"/>
  <c r="CL25" i="58"/>
  <c r="W29" i="58"/>
  <c r="CQ28" i="58"/>
  <c r="BY27" i="58"/>
  <c r="I27" i="58"/>
  <c r="BQ27" i="58" s="1"/>
  <c r="CS25" i="58"/>
  <c r="CK25" i="58"/>
  <c r="AG30" i="57"/>
  <c r="AG29" i="57"/>
  <c r="I28" i="57"/>
  <c r="Q27" i="57"/>
  <c r="AH26" i="57"/>
  <c r="AH25" i="57"/>
  <c r="N29" i="58"/>
  <c r="BV29" i="58" s="1"/>
  <c r="I25" i="58"/>
  <c r="T29" i="58"/>
  <c r="CB29" i="58" s="1"/>
  <c r="CP28" i="58"/>
  <c r="BX27" i="58"/>
  <c r="AH27" i="58"/>
  <c r="CP27" i="58" s="1"/>
  <c r="CR25" i="58"/>
  <c r="P29" i="58"/>
  <c r="BX29" i="58" s="1"/>
  <c r="AG27" i="58"/>
  <c r="CO27" i="58" s="1"/>
  <c r="CQ25" i="58"/>
  <c r="N30" i="58"/>
  <c r="P26" i="58"/>
  <c r="AJ29" i="58"/>
  <c r="O29" i="58"/>
  <c r="BW29" i="58" s="1"/>
  <c r="CN28" i="58"/>
  <c r="CL27" i="58"/>
  <c r="Z27" i="58"/>
  <c r="CH27" i="58" s="1"/>
  <c r="CP25" i="58"/>
  <c r="CE29" i="58"/>
  <c r="AF29" i="58"/>
  <c r="BW28" i="58"/>
  <c r="CO25" i="58"/>
  <c r="BQ25" i="58"/>
  <c r="AE30" i="58"/>
  <c r="AD30" i="58"/>
  <c r="AL29" i="58"/>
  <c r="V29" i="58"/>
  <c r="W28" i="58"/>
  <c r="CE28" i="58" s="1"/>
  <c r="X27" i="58"/>
  <c r="CF27" i="58" s="1"/>
  <c r="AG25" i="58"/>
  <c r="AK30" i="58"/>
  <c r="AC30" i="58"/>
  <c r="U30" i="58"/>
  <c r="M30" i="58"/>
  <c r="AK29" i="58"/>
  <c r="AC29" i="58"/>
  <c r="U29" i="58"/>
  <c r="CC29" i="58" s="1"/>
  <c r="M29" i="58"/>
  <c r="BU29" i="58" s="1"/>
  <c r="AL28" i="58"/>
  <c r="AD28" i="58"/>
  <c r="CL28" i="58" s="1"/>
  <c r="V28" i="58"/>
  <c r="CD28" i="58" s="1"/>
  <c r="N28" i="58"/>
  <c r="AE27" i="58"/>
  <c r="CM27" i="58" s="1"/>
  <c r="W27" i="58"/>
  <c r="CE27" i="58" s="1"/>
  <c r="O27" i="58"/>
  <c r="BW27" i="58" s="1"/>
  <c r="AE26" i="58"/>
  <c r="W26" i="58"/>
  <c r="O26" i="58"/>
  <c r="AF25" i="58"/>
  <c r="X25" i="58"/>
  <c r="CF25" i="58" s="1"/>
  <c r="P25" i="58"/>
  <c r="BX25" i="58" s="1"/>
  <c r="AJ30" i="58"/>
  <c r="AB30" i="58"/>
  <c r="T30" i="58"/>
  <c r="L30" i="58"/>
  <c r="AK28" i="58"/>
  <c r="AC28" i="58"/>
  <c r="CK28" i="58" s="1"/>
  <c r="U28" i="58"/>
  <c r="CC28" i="58" s="1"/>
  <c r="M28" i="58"/>
  <c r="BU28" i="58" s="1"/>
  <c r="AL27" i="58"/>
  <c r="CT27" i="58" s="1"/>
  <c r="AD27" i="58"/>
  <c r="V27" i="58"/>
  <c r="CD27" i="58" s="1"/>
  <c r="N27" i="58"/>
  <c r="BV27" i="58" s="1"/>
  <c r="AL26" i="58"/>
  <c r="AD26" i="58"/>
  <c r="V26" i="58"/>
  <c r="N26" i="58"/>
  <c r="AE25" i="58"/>
  <c r="W25" i="58"/>
  <c r="CE25" i="58" s="1"/>
  <c r="O25" i="58"/>
  <c r="BW25" i="58" s="1"/>
  <c r="AI30" i="58"/>
  <c r="AA30" i="58"/>
  <c r="S30" i="58"/>
  <c r="K30" i="58"/>
  <c r="AI29" i="58"/>
  <c r="AA29" i="58"/>
  <c r="S29" i="58"/>
  <c r="CA29" i="58" s="1"/>
  <c r="K29" i="58"/>
  <c r="BS29" i="58" s="1"/>
  <c r="AJ28" i="58"/>
  <c r="AB28" i="58"/>
  <c r="CJ28" i="58" s="1"/>
  <c r="T28" i="58"/>
  <c r="CB28" i="58" s="1"/>
  <c r="L28" i="58"/>
  <c r="AK27" i="58"/>
  <c r="CS27" i="58" s="1"/>
  <c r="AC27" i="58"/>
  <c r="CK27" i="58" s="1"/>
  <c r="U27" i="58"/>
  <c r="CC27" i="58" s="1"/>
  <c r="M27" i="58"/>
  <c r="BU27" i="58" s="1"/>
  <c r="AK26" i="58"/>
  <c r="AC26" i="58"/>
  <c r="U26" i="58"/>
  <c r="M26" i="58"/>
  <c r="AL25" i="58"/>
  <c r="AD25" i="58"/>
  <c r="V25" i="58"/>
  <c r="CD25" i="58" s="1"/>
  <c r="N25" i="58"/>
  <c r="BV25" i="58" s="1"/>
  <c r="AH30" i="58"/>
  <c r="R30" i="58"/>
  <c r="Z29" i="58"/>
  <c r="S28" i="58"/>
  <c r="CA28" i="58" s="1"/>
  <c r="AJ27" i="58"/>
  <c r="CR27" i="58" s="1"/>
  <c r="AB27" i="58"/>
  <c r="CJ27" i="58" s="1"/>
  <c r="L27" i="58"/>
  <c r="BT27" i="58" s="1"/>
  <c r="AJ26" i="58"/>
  <c r="AB26" i="58"/>
  <c r="T26" i="58"/>
  <c r="L26" i="58"/>
  <c r="AC25" i="58"/>
  <c r="U25" i="58"/>
  <c r="CC25" i="58" s="1"/>
  <c r="M25" i="58"/>
  <c r="BU25" i="58" s="1"/>
  <c r="Z30" i="58"/>
  <c r="J30" i="58"/>
  <c r="AN30" i="58" s="1"/>
  <c r="AH29" i="58"/>
  <c r="R29" i="58"/>
  <c r="BZ29" i="58" s="1"/>
  <c r="J29" i="58"/>
  <c r="BR29" i="58" s="1"/>
  <c r="AI28" i="58"/>
  <c r="AA28" i="58"/>
  <c r="CI28" i="58" s="1"/>
  <c r="K28" i="58"/>
  <c r="BS28" i="58" s="1"/>
  <c r="T27" i="58"/>
  <c r="CB27" i="58" s="1"/>
  <c r="AK25" i="58"/>
  <c r="AG30" i="58"/>
  <c r="Y30" i="58"/>
  <c r="Q30" i="58"/>
  <c r="I30" i="58"/>
  <c r="BQ30" i="58" s="1"/>
  <c r="AG29" i="58"/>
  <c r="Y29" i="58"/>
  <c r="CG29" i="58" s="1"/>
  <c r="Q29" i="58"/>
  <c r="BY29" i="58" s="1"/>
  <c r="I29" i="58"/>
  <c r="AH28" i="58"/>
  <c r="Z28" i="58"/>
  <c r="CH28" i="58" s="1"/>
  <c r="R28" i="58"/>
  <c r="J28" i="58"/>
  <c r="BR28" i="58" s="1"/>
  <c r="AI27" i="58"/>
  <c r="CQ27" i="58" s="1"/>
  <c r="AA27" i="58"/>
  <c r="CI27" i="58" s="1"/>
  <c r="S27" i="58"/>
  <c r="CA27" i="58" s="1"/>
  <c r="K27" i="58"/>
  <c r="AI26" i="58"/>
  <c r="AA26" i="58"/>
  <c r="S26" i="58"/>
  <c r="K26" i="58"/>
  <c r="AJ25" i="58"/>
  <c r="AB25" i="58"/>
  <c r="CJ25" i="58" s="1"/>
  <c r="T25" i="58"/>
  <c r="CB25" i="58" s="1"/>
  <c r="L25" i="58"/>
  <c r="AS25" i="58" s="1"/>
  <c r="AF30" i="58"/>
  <c r="X30" i="58"/>
  <c r="P30" i="58"/>
  <c r="AG28" i="58"/>
  <c r="CO28" i="58" s="1"/>
  <c r="Y28" i="58"/>
  <c r="CG28" i="58" s="1"/>
  <c r="Q28" i="58"/>
  <c r="BY28" i="58" s="1"/>
  <c r="I28" i="58"/>
  <c r="BQ28" i="58" s="1"/>
  <c r="AH26" i="58"/>
  <c r="Z26" i="58"/>
  <c r="R26" i="58"/>
  <c r="J26" i="58"/>
  <c r="BR26" i="58" s="1"/>
  <c r="AI25" i="58"/>
  <c r="AA25" i="58"/>
  <c r="CI25" i="58" s="1"/>
  <c r="S25" i="58"/>
  <c r="CA25" i="58" s="1"/>
  <c r="K25" i="58"/>
  <c r="BS25" i="58" s="1"/>
  <c r="O30" i="58"/>
  <c r="X28" i="58"/>
  <c r="CF28" i="58" s="1"/>
  <c r="P28" i="58"/>
  <c r="BX28" i="58" s="1"/>
  <c r="AG26" i="58"/>
  <c r="Q26" i="58"/>
  <c r="I26" i="58"/>
  <c r="AH25" i="58"/>
  <c r="Z25" i="58"/>
  <c r="CH25" i="58" s="1"/>
  <c r="R25" i="58"/>
  <c r="BZ25" i="58" s="1"/>
  <c r="J25" i="58"/>
  <c r="AT25" i="58" s="1"/>
  <c r="W30" i="58"/>
  <c r="AF28" i="58"/>
  <c r="Y26" i="58"/>
  <c r="AL30" i="58"/>
  <c r="V30" i="58"/>
  <c r="AD29" i="58"/>
  <c r="AE28" i="58"/>
  <c r="CM28" i="58" s="1"/>
  <c r="AF27" i="58"/>
  <c r="CN27" i="58" s="1"/>
  <c r="AF26" i="58"/>
  <c r="X26" i="58"/>
  <c r="Y25" i="58"/>
  <c r="CG25" i="58" s="1"/>
  <c r="Q25" i="58"/>
  <c r="BY25" i="58" s="1"/>
  <c r="Q30" i="57"/>
  <c r="R26" i="57"/>
  <c r="I30" i="57"/>
  <c r="Y29" i="57"/>
  <c r="J26" i="57"/>
  <c r="Z25" i="57"/>
  <c r="AG28" i="57"/>
  <c r="I29" i="57"/>
  <c r="Y28" i="57"/>
  <c r="J25" i="57"/>
  <c r="Q28" i="57"/>
  <c r="AG27" i="57"/>
  <c r="AH30" i="57"/>
  <c r="Z30" i="57"/>
  <c r="R30" i="57"/>
  <c r="J30" i="57"/>
  <c r="AH29" i="57"/>
  <c r="Z29" i="57"/>
  <c r="R29" i="57"/>
  <c r="J29" i="57"/>
  <c r="AH28" i="57"/>
  <c r="Z28" i="57"/>
  <c r="R28" i="57"/>
  <c r="J28" i="57"/>
  <c r="AH27" i="57"/>
  <c r="Z27" i="57"/>
  <c r="R27" i="57"/>
  <c r="J27" i="57"/>
  <c r="AI26" i="57"/>
  <c r="AA26" i="57"/>
  <c r="S26" i="57"/>
  <c r="K26" i="57"/>
  <c r="AI25" i="57"/>
  <c r="AA25" i="57"/>
  <c r="S25" i="57"/>
  <c r="K25" i="57"/>
  <c r="AF30" i="57"/>
  <c r="X30" i="57"/>
  <c r="P30" i="57"/>
  <c r="H30" i="57"/>
  <c r="AF29" i="57"/>
  <c r="X29" i="57"/>
  <c r="P29" i="57"/>
  <c r="H29" i="57"/>
  <c r="AF28" i="57"/>
  <c r="X28" i="57"/>
  <c r="P28" i="57"/>
  <c r="H28" i="57"/>
  <c r="AF27" i="57"/>
  <c r="X27" i="57"/>
  <c r="P27" i="57"/>
  <c r="H27" i="57"/>
  <c r="AG26" i="57"/>
  <c r="Y26" i="57"/>
  <c r="Q26" i="57"/>
  <c r="I26" i="57"/>
  <c r="AG25" i="57"/>
  <c r="Y25" i="57"/>
  <c r="Q25" i="57"/>
  <c r="I25" i="57"/>
  <c r="AE30" i="57"/>
  <c r="W30" i="57"/>
  <c r="O30" i="57"/>
  <c r="G30" i="57"/>
  <c r="BO30" i="57" s="1"/>
  <c r="AE29" i="57"/>
  <c r="W29" i="57"/>
  <c r="O29" i="57"/>
  <c r="G29" i="57"/>
  <c r="BO29" i="57" s="1"/>
  <c r="AE28" i="57"/>
  <c r="W28" i="57"/>
  <c r="O28" i="57"/>
  <c r="G28" i="57"/>
  <c r="AP28" i="57" s="1"/>
  <c r="AE27" i="57"/>
  <c r="W27" i="57"/>
  <c r="O27" i="57"/>
  <c r="G27" i="57"/>
  <c r="BO27" i="57" s="1"/>
  <c r="AF26" i="57"/>
  <c r="X26" i="57"/>
  <c r="P26" i="57"/>
  <c r="H26" i="57"/>
  <c r="AF25" i="57"/>
  <c r="X25" i="57"/>
  <c r="P25" i="57"/>
  <c r="H25" i="57"/>
  <c r="AD30" i="57"/>
  <c r="V30" i="57"/>
  <c r="N30" i="57"/>
  <c r="AD29" i="57"/>
  <c r="V29" i="57"/>
  <c r="N29" i="57"/>
  <c r="AD28" i="57"/>
  <c r="V28" i="57"/>
  <c r="N28" i="57"/>
  <c r="AD27" i="57"/>
  <c r="V27" i="57"/>
  <c r="N27" i="57"/>
  <c r="AE26" i="57"/>
  <c r="W26" i="57"/>
  <c r="O26" i="57"/>
  <c r="G26" i="57"/>
  <c r="BO26" i="57" s="1"/>
  <c r="AE25" i="57"/>
  <c r="W25" i="57"/>
  <c r="O25" i="57"/>
  <c r="G25" i="57"/>
  <c r="AC30" i="57"/>
  <c r="U30" i="57"/>
  <c r="M30" i="57"/>
  <c r="AC29" i="57"/>
  <c r="U29" i="57"/>
  <c r="M29" i="57"/>
  <c r="AC28" i="57"/>
  <c r="U28" i="57"/>
  <c r="M28" i="57"/>
  <c r="AC27" i="57"/>
  <c r="U27" i="57"/>
  <c r="M27" i="57"/>
  <c r="AD26" i="57"/>
  <c r="V26" i="57"/>
  <c r="N26" i="57"/>
  <c r="AD25" i="57"/>
  <c r="V25" i="57"/>
  <c r="N25" i="57"/>
  <c r="AJ30" i="57"/>
  <c r="AB30" i="57"/>
  <c r="T30" i="57"/>
  <c r="L30" i="57"/>
  <c r="AJ29" i="57"/>
  <c r="AB29" i="57"/>
  <c r="T29" i="57"/>
  <c r="L29" i="57"/>
  <c r="AJ28" i="57"/>
  <c r="AB28" i="57"/>
  <c r="T28" i="57"/>
  <c r="L28" i="57"/>
  <c r="AJ27" i="57"/>
  <c r="AB27" i="57"/>
  <c r="T27" i="57"/>
  <c r="L27" i="57"/>
  <c r="AC26" i="57"/>
  <c r="U26" i="57"/>
  <c r="M26" i="57"/>
  <c r="AC25" i="57"/>
  <c r="U25" i="57"/>
  <c r="M25" i="57"/>
  <c r="AI30" i="57"/>
  <c r="AA30" i="57"/>
  <c r="S30" i="57"/>
  <c r="AI29" i="57"/>
  <c r="AA29" i="57"/>
  <c r="S29" i="57"/>
  <c r="AI28" i="57"/>
  <c r="AA28" i="57"/>
  <c r="S28" i="57"/>
  <c r="AI27" i="57"/>
  <c r="AA27" i="57"/>
  <c r="S27" i="57"/>
  <c r="AJ26" i="57"/>
  <c r="AB26" i="57"/>
  <c r="T26" i="57"/>
  <c r="AJ25" i="57"/>
  <c r="AB25" i="57"/>
  <c r="T25" i="57"/>
  <c r="AM26" i="56"/>
  <c r="AL30" i="56"/>
  <c r="AK30" i="56"/>
  <c r="AN30" i="56"/>
  <c r="AM30" i="56"/>
  <c r="AM25" i="58"/>
  <c r="AM30" i="58"/>
  <c r="AN29" i="58"/>
  <c r="BG28" i="58"/>
  <c r="AN27" i="57"/>
  <c r="AK27" i="57"/>
  <c r="AL27" i="57"/>
  <c r="AP29" i="56"/>
  <c r="AL25" i="56"/>
  <c r="AN26" i="56"/>
  <c r="BF30" i="56"/>
  <c r="AK29" i="56"/>
  <c r="AL26" i="56"/>
  <c r="AS26" i="56"/>
  <c r="AK26" i="56"/>
  <c r="AB30" i="54"/>
  <c r="T30" i="54"/>
  <c r="L30" i="54"/>
  <c r="AG29" i="54"/>
  <c r="Y29" i="54"/>
  <c r="Q29" i="54"/>
  <c r="I29" i="54"/>
  <c r="AD28" i="54"/>
  <c r="V28" i="54"/>
  <c r="N28" i="54"/>
  <c r="AH27" i="54"/>
  <c r="Z27" i="54"/>
  <c r="R27" i="54"/>
  <c r="J27" i="54"/>
  <c r="AF26" i="54"/>
  <c r="X26" i="54"/>
  <c r="P26" i="54"/>
  <c r="H26" i="54"/>
  <c r="AF25" i="54"/>
  <c r="X25" i="54"/>
  <c r="P25" i="54"/>
  <c r="H25" i="54"/>
  <c r="AI30" i="54"/>
  <c r="AA30" i="54"/>
  <c r="S30" i="54"/>
  <c r="K30" i="54"/>
  <c r="AF29" i="54"/>
  <c r="X29" i="54"/>
  <c r="P29" i="54"/>
  <c r="H29" i="54"/>
  <c r="AC28" i="54"/>
  <c r="U28" i="54"/>
  <c r="M28" i="54"/>
  <c r="AG27" i="54"/>
  <c r="Y27" i="54"/>
  <c r="Q27" i="54"/>
  <c r="I27" i="54"/>
  <c r="AE26" i="54"/>
  <c r="W26" i="54"/>
  <c r="O26" i="54"/>
  <c r="G26" i="54"/>
  <c r="AE25" i="54"/>
  <c r="W25" i="54"/>
  <c r="O25" i="54"/>
  <c r="G25" i="54"/>
  <c r="BO25" i="54" s="1"/>
  <c r="AH30" i="54"/>
  <c r="Z30" i="54"/>
  <c r="R30" i="54"/>
  <c r="J30" i="54"/>
  <c r="AE29" i="54"/>
  <c r="W29" i="54"/>
  <c r="O29" i="54"/>
  <c r="G29" i="54"/>
  <c r="AK29" i="54" s="1"/>
  <c r="AJ28" i="54"/>
  <c r="AB28" i="54"/>
  <c r="T28" i="54"/>
  <c r="L28" i="54"/>
  <c r="AF27" i="54"/>
  <c r="X27" i="54"/>
  <c r="P27" i="54"/>
  <c r="H27" i="54"/>
  <c r="AD26" i="54"/>
  <c r="V26" i="54"/>
  <c r="N26" i="54"/>
  <c r="AD25" i="54"/>
  <c r="V25" i="54"/>
  <c r="N25" i="54"/>
  <c r="AJ30" i="54"/>
  <c r="Y30" i="54"/>
  <c r="I30" i="54"/>
  <c r="AD29" i="54"/>
  <c r="N29" i="54"/>
  <c r="AI28" i="54"/>
  <c r="K28" i="54"/>
  <c r="W27" i="54"/>
  <c r="G27" i="54"/>
  <c r="U26" i="54"/>
  <c r="M26" i="54"/>
  <c r="U25" i="54"/>
  <c r="M25" i="54"/>
  <c r="AF30" i="54"/>
  <c r="X30" i="54"/>
  <c r="P30" i="54"/>
  <c r="H30" i="54"/>
  <c r="AC29" i="54"/>
  <c r="U29" i="54"/>
  <c r="M29" i="54"/>
  <c r="AH28" i="54"/>
  <c r="Z28" i="54"/>
  <c r="R28" i="54"/>
  <c r="J28" i="54"/>
  <c r="AD27" i="54"/>
  <c r="V27" i="54"/>
  <c r="N27" i="54"/>
  <c r="AJ26" i="54"/>
  <c r="AB26" i="54"/>
  <c r="T26" i="54"/>
  <c r="L26" i="54"/>
  <c r="AJ25" i="54"/>
  <c r="AB25" i="54"/>
  <c r="T25" i="54"/>
  <c r="L25" i="54"/>
  <c r="AE30" i="54"/>
  <c r="W30" i="54"/>
  <c r="O30" i="54"/>
  <c r="G30" i="54"/>
  <c r="AJ29" i="54"/>
  <c r="AB29" i="54"/>
  <c r="T29" i="54"/>
  <c r="L29" i="54"/>
  <c r="AG28" i="54"/>
  <c r="Y28" i="54"/>
  <c r="Q28" i="54"/>
  <c r="I28" i="54"/>
  <c r="AC27" i="54"/>
  <c r="U27" i="54"/>
  <c r="M27" i="54"/>
  <c r="AI26" i="54"/>
  <c r="AA26" i="54"/>
  <c r="S26" i="54"/>
  <c r="K26" i="54"/>
  <c r="AI25" i="54"/>
  <c r="AA25" i="54"/>
  <c r="S25" i="54"/>
  <c r="K25" i="54"/>
  <c r="AG30" i="54"/>
  <c r="Q30" i="54"/>
  <c r="V29" i="54"/>
  <c r="AA28" i="54"/>
  <c r="S28" i="54"/>
  <c r="AE27" i="54"/>
  <c r="O27" i="54"/>
  <c r="AC26" i="54"/>
  <c r="AC25" i="54"/>
  <c r="AD30" i="54"/>
  <c r="V30" i="54"/>
  <c r="AI29" i="54"/>
  <c r="AA29" i="54"/>
  <c r="S29" i="54"/>
  <c r="K29" i="54"/>
  <c r="AF28" i="54"/>
  <c r="X28" i="54"/>
  <c r="P28" i="54"/>
  <c r="AJ27" i="54"/>
  <c r="AB27" i="54"/>
  <c r="T27" i="54"/>
  <c r="L27" i="54"/>
  <c r="AH26" i="54"/>
  <c r="Z26" i="54"/>
  <c r="R26" i="54"/>
  <c r="AH25" i="54"/>
  <c r="Z25" i="54"/>
  <c r="R25" i="54"/>
  <c r="J25" i="54"/>
  <c r="AC30" i="54"/>
  <c r="U30" i="54"/>
  <c r="AH29" i="54"/>
  <c r="Z29" i="54"/>
  <c r="R29" i="54"/>
  <c r="AE28" i="54"/>
  <c r="W28" i="54"/>
  <c r="O28" i="54"/>
  <c r="AI27" i="54"/>
  <c r="AA27" i="54"/>
  <c r="S27" i="54"/>
  <c r="AG26" i="54"/>
  <c r="Y26" i="54"/>
  <c r="Q26" i="54"/>
  <c r="AG25" i="54"/>
  <c r="Y25" i="54"/>
  <c r="Q25" i="54"/>
  <c r="AL27" i="54"/>
  <c r="AM27" i="54"/>
  <c r="AK27" i="54"/>
  <c r="CO28" i="59"/>
  <c r="CG28" i="59"/>
  <c r="BY28" i="59"/>
  <c r="AD28" i="59"/>
  <c r="V28" i="59"/>
  <c r="G29" i="59"/>
  <c r="AK29" i="59" s="1"/>
  <c r="AG28" i="53" s="1"/>
  <c r="N27" i="59"/>
  <c r="I25" i="59"/>
  <c r="N28" i="59"/>
  <c r="AK26" i="59"/>
  <c r="H30" i="59"/>
  <c r="P30" i="59"/>
  <c r="X30" i="59"/>
  <c r="AF30" i="59"/>
  <c r="BW30" i="59"/>
  <c r="CE30" i="59"/>
  <c r="CM30" i="59"/>
  <c r="I30" i="59"/>
  <c r="Q30" i="59"/>
  <c r="Y30" i="59"/>
  <c r="AG30" i="59"/>
  <c r="BX30" i="59"/>
  <c r="CF30" i="59"/>
  <c r="CN30" i="59"/>
  <c r="J30" i="59"/>
  <c r="R30" i="59"/>
  <c r="Z30" i="59"/>
  <c r="AH30" i="59"/>
  <c r="BQ30" i="59"/>
  <c r="BY30" i="59"/>
  <c r="CG30" i="59"/>
  <c r="CO30" i="59"/>
  <c r="K30" i="59"/>
  <c r="S30" i="59"/>
  <c r="AA30" i="59"/>
  <c r="AI30" i="59"/>
  <c r="BR30" i="59"/>
  <c r="BZ30" i="59"/>
  <c r="CH30" i="59"/>
  <c r="CP30" i="59"/>
  <c r="N30" i="59"/>
  <c r="AD30" i="59"/>
  <c r="BU30" i="59"/>
  <c r="CC30" i="59"/>
  <c r="L30" i="59"/>
  <c r="T30" i="59"/>
  <c r="AB30" i="59"/>
  <c r="AJ30" i="59"/>
  <c r="BS30" i="59"/>
  <c r="CA30" i="59"/>
  <c r="CI30" i="59"/>
  <c r="CQ30" i="59"/>
  <c r="M30" i="59"/>
  <c r="U30" i="59"/>
  <c r="AC30" i="59"/>
  <c r="BT30" i="59"/>
  <c r="CB30" i="59"/>
  <c r="CJ30" i="59"/>
  <c r="CR30" i="59"/>
  <c r="V30" i="59"/>
  <c r="CK30" i="59"/>
  <c r="G30" i="59"/>
  <c r="BO30" i="59" s="1"/>
  <c r="O30" i="59"/>
  <c r="W30" i="59"/>
  <c r="AE30" i="59"/>
  <c r="BV30" i="59"/>
  <c r="CD30" i="59"/>
  <c r="CL30" i="59"/>
  <c r="CP28" i="59"/>
  <c r="CH28" i="59"/>
  <c r="BZ28" i="59"/>
  <c r="AE28" i="59"/>
  <c r="W28" i="59"/>
  <c r="O28" i="59"/>
  <c r="G28" i="59"/>
  <c r="CK27" i="59"/>
  <c r="CC27" i="59"/>
  <c r="BU27" i="59"/>
  <c r="AC27" i="59"/>
  <c r="U27" i="59"/>
  <c r="M27" i="59"/>
  <c r="CQ26" i="59"/>
  <c r="CI26" i="59"/>
  <c r="CA26" i="59"/>
  <c r="BS26" i="59"/>
  <c r="AD26" i="59"/>
  <c r="V26" i="59"/>
  <c r="N26" i="59"/>
  <c r="CR25" i="59"/>
  <c r="CJ25" i="59"/>
  <c r="CB25" i="59"/>
  <c r="BT25" i="59"/>
  <c r="AF25" i="59"/>
  <c r="X25" i="59"/>
  <c r="P25" i="59"/>
  <c r="H25" i="59"/>
  <c r="CK29" i="59"/>
  <c r="CC29" i="59"/>
  <c r="BU29" i="59"/>
  <c r="AD29" i="59"/>
  <c r="V29" i="59"/>
  <c r="N29" i="59"/>
  <c r="CB27" i="59"/>
  <c r="AJ27" i="59"/>
  <c r="T27" i="59"/>
  <c r="CH26" i="59"/>
  <c r="AC26" i="59"/>
  <c r="CQ25" i="59"/>
  <c r="CA25" i="59"/>
  <c r="BS25" i="59"/>
  <c r="AE25" i="59"/>
  <c r="W25" i="59"/>
  <c r="O25" i="59"/>
  <c r="G25" i="59"/>
  <c r="CJ29" i="59"/>
  <c r="BT29" i="59"/>
  <c r="U29" i="59"/>
  <c r="CN28" i="59"/>
  <c r="BP28" i="59"/>
  <c r="AC28" i="59"/>
  <c r="M28" i="59"/>
  <c r="CA27" i="59"/>
  <c r="AA27" i="59"/>
  <c r="K27" i="59"/>
  <c r="BY26" i="59"/>
  <c r="AB26" i="59"/>
  <c r="CP25" i="59"/>
  <c r="BZ25" i="59"/>
  <c r="AD25" i="59"/>
  <c r="V25" i="59"/>
  <c r="N25" i="59"/>
  <c r="CQ29" i="59"/>
  <c r="CI29" i="59"/>
  <c r="CA29" i="59"/>
  <c r="BS29" i="59"/>
  <c r="AJ29" i="59"/>
  <c r="AB29" i="59"/>
  <c r="T29" i="59"/>
  <c r="L29" i="59"/>
  <c r="CE28" i="59"/>
  <c r="BO28" i="59"/>
  <c r="AJ28" i="59"/>
  <c r="AB28" i="59"/>
  <c r="T28" i="59"/>
  <c r="L28" i="59"/>
  <c r="CP27" i="59"/>
  <c r="CH27" i="59"/>
  <c r="BZ27" i="59"/>
  <c r="BR27" i="59"/>
  <c r="AH27" i="59"/>
  <c r="Z27" i="59"/>
  <c r="R27" i="59"/>
  <c r="J27" i="59"/>
  <c r="CN26" i="59"/>
  <c r="CF26" i="59"/>
  <c r="BX26" i="59"/>
  <c r="BO26" i="59"/>
  <c r="AI26" i="59"/>
  <c r="AA26" i="59"/>
  <c r="S26" i="59"/>
  <c r="K26" i="59"/>
  <c r="CO25" i="59"/>
  <c r="CG25" i="59"/>
  <c r="BY25" i="59"/>
  <c r="BQ25" i="59"/>
  <c r="AC25" i="59"/>
  <c r="U25" i="59"/>
  <c r="M25" i="59"/>
  <c r="CP29" i="59"/>
  <c r="CH29" i="59"/>
  <c r="BZ29" i="59"/>
  <c r="BR29" i="59"/>
  <c r="AI29" i="59"/>
  <c r="AA29" i="59"/>
  <c r="S29" i="59"/>
  <c r="K29" i="59"/>
  <c r="BT27" i="59"/>
  <c r="AB27" i="59"/>
  <c r="L27" i="59"/>
  <c r="CP26" i="59"/>
  <c r="BZ26" i="59"/>
  <c r="U26" i="59"/>
  <c r="M26" i="59"/>
  <c r="CI25" i="59"/>
  <c r="CR29" i="59"/>
  <c r="CB29" i="59"/>
  <c r="AC29" i="59"/>
  <c r="M29" i="59"/>
  <c r="CF28" i="59"/>
  <c r="BX28" i="59"/>
  <c r="U28" i="59"/>
  <c r="CQ27" i="59"/>
  <c r="CI27" i="59"/>
  <c r="BS27" i="59"/>
  <c r="AI27" i="59"/>
  <c r="S27" i="59"/>
  <c r="CO26" i="59"/>
  <c r="CG26" i="59"/>
  <c r="AJ26" i="59"/>
  <c r="T26" i="59"/>
  <c r="L26" i="59"/>
  <c r="CH25" i="59"/>
  <c r="BR25" i="59"/>
  <c r="BW28" i="59"/>
  <c r="CL28" i="59"/>
  <c r="CD28" i="59"/>
  <c r="BV28" i="59"/>
  <c r="AI28" i="59"/>
  <c r="AA28" i="59"/>
  <c r="S28" i="59"/>
  <c r="K28" i="59"/>
  <c r="CO27" i="59"/>
  <c r="CG27" i="59"/>
  <c r="BY27" i="59"/>
  <c r="AG27" i="59"/>
  <c r="Y27" i="59"/>
  <c r="Q27" i="59"/>
  <c r="I27" i="59"/>
  <c r="BQ27" i="59" s="1"/>
  <c r="CM26" i="59"/>
  <c r="CE26" i="59"/>
  <c r="BW26" i="59"/>
  <c r="AH26" i="59"/>
  <c r="Z26" i="59"/>
  <c r="R26" i="59"/>
  <c r="J26" i="59"/>
  <c r="CN25" i="59"/>
  <c r="CF25" i="59"/>
  <c r="BX25" i="59"/>
  <c r="BP25" i="59"/>
  <c r="AJ25" i="59"/>
  <c r="AB25" i="59"/>
  <c r="T25" i="59"/>
  <c r="L25" i="59"/>
  <c r="CO29" i="59"/>
  <c r="CG29" i="59"/>
  <c r="BY29" i="59"/>
  <c r="BQ29" i="59"/>
  <c r="AH29" i="59"/>
  <c r="Z29" i="59"/>
  <c r="R29" i="59"/>
  <c r="J29" i="59"/>
  <c r="CM28" i="59"/>
  <c r="CK28" i="59"/>
  <c r="CC28" i="59"/>
  <c r="BU28" i="59"/>
  <c r="AH28" i="59"/>
  <c r="Z28" i="59"/>
  <c r="R28" i="59"/>
  <c r="J28" i="59"/>
  <c r="CN27" i="59"/>
  <c r="CF27" i="59"/>
  <c r="BX27" i="59"/>
  <c r="AF27" i="59"/>
  <c r="X27" i="59"/>
  <c r="P27" i="59"/>
  <c r="H27" i="59"/>
  <c r="BP27" i="59" s="1"/>
  <c r="CL26" i="59"/>
  <c r="CD26" i="59"/>
  <c r="BV26" i="59"/>
  <c r="AG26" i="59"/>
  <c r="Y26" i="59"/>
  <c r="Q26" i="59"/>
  <c r="I26" i="59"/>
  <c r="BQ26" i="59" s="1"/>
  <c r="CM25" i="59"/>
  <c r="CE25" i="59"/>
  <c r="BW25" i="59"/>
  <c r="BO25" i="59"/>
  <c r="AI25" i="59"/>
  <c r="AA25" i="59"/>
  <c r="S25" i="59"/>
  <c r="K25" i="59"/>
  <c r="CN29" i="59"/>
  <c r="CF29" i="59"/>
  <c r="BX29" i="59"/>
  <c r="AG29" i="59"/>
  <c r="Y29" i="59"/>
  <c r="Q29" i="59"/>
  <c r="I29" i="59"/>
  <c r="CR28" i="59"/>
  <c r="CJ28" i="59"/>
  <c r="CB28" i="59"/>
  <c r="BT28" i="59"/>
  <c r="AG28" i="59"/>
  <c r="Y28" i="59"/>
  <c r="Q28" i="59"/>
  <c r="I28" i="59"/>
  <c r="BQ28" i="59" s="1"/>
  <c r="CM27" i="59"/>
  <c r="CE27" i="59"/>
  <c r="BW27" i="59"/>
  <c r="AE27" i="59"/>
  <c r="W27" i="59"/>
  <c r="O27" i="59"/>
  <c r="G27" i="59"/>
  <c r="CK26" i="59"/>
  <c r="CC26" i="59"/>
  <c r="BU26" i="59"/>
  <c r="AF26" i="59"/>
  <c r="X26" i="59"/>
  <c r="P26" i="59"/>
  <c r="H26" i="59"/>
  <c r="CL25" i="59"/>
  <c r="CD25" i="59"/>
  <c r="BV25" i="59"/>
  <c r="AH25" i="59"/>
  <c r="Z25" i="59"/>
  <c r="R25" i="59"/>
  <c r="J25" i="59"/>
  <c r="CM29" i="59"/>
  <c r="CE29" i="59"/>
  <c r="BW29" i="59"/>
  <c r="AF29" i="59"/>
  <c r="X29" i="59"/>
  <c r="P29" i="59"/>
  <c r="H29" i="59"/>
  <c r="CQ28" i="59"/>
  <c r="CI28" i="59"/>
  <c r="CA28" i="59"/>
  <c r="BS28" i="59"/>
  <c r="AF28" i="59"/>
  <c r="X28" i="59"/>
  <c r="P28" i="59"/>
  <c r="CL27" i="59"/>
  <c r="CD27" i="59"/>
  <c r="BV27" i="59"/>
  <c r="AD27" i="59"/>
  <c r="V27" i="59"/>
  <c r="CR26" i="59"/>
  <c r="CJ26" i="59"/>
  <c r="CB26" i="59"/>
  <c r="BT26" i="59"/>
  <c r="AE26" i="59"/>
  <c r="W26" i="59"/>
  <c r="O26" i="59"/>
  <c r="CK25" i="59"/>
  <c r="CC25" i="59"/>
  <c r="BU25" i="59"/>
  <c r="AG25" i="59"/>
  <c r="Y25" i="59"/>
  <c r="Q25" i="59"/>
  <c r="CL29" i="59"/>
  <c r="CD29" i="59"/>
  <c r="BV29" i="59"/>
  <c r="AE29" i="59"/>
  <c r="W29" i="59"/>
  <c r="O29" i="59"/>
  <c r="BP29" i="59"/>
  <c r="BR26" i="59"/>
  <c r="AP30" i="56" l="1"/>
  <c r="AY28" i="58"/>
  <c r="CP25" i="55"/>
  <c r="AK28" i="54"/>
  <c r="AO27" i="54"/>
  <c r="AO30" i="56"/>
  <c r="AO26" i="56"/>
  <c r="BE28" i="58"/>
  <c r="AM27" i="58"/>
  <c r="CO25" i="55"/>
  <c r="CS28" i="55"/>
  <c r="AP30" i="59"/>
  <c r="AW30" i="56"/>
  <c r="BM28" i="58"/>
  <c r="AR28" i="58"/>
  <c r="BO29" i="59"/>
  <c r="AM28" i="54"/>
  <c r="AP28" i="58"/>
  <c r="BK29" i="56"/>
  <c r="BG26" i="56"/>
  <c r="AU28" i="56"/>
  <c r="CN25" i="55"/>
  <c r="AV28" i="58"/>
  <c r="BF28" i="58"/>
  <c r="AV27" i="58"/>
  <c r="BK25" i="58"/>
  <c r="BP30" i="58"/>
  <c r="BB28" i="58"/>
  <c r="BK27" i="56"/>
  <c r="AQ30" i="56"/>
  <c r="AQ28" i="58"/>
  <c r="AS28" i="58"/>
  <c r="AT29" i="58"/>
  <c r="AX30" i="56"/>
  <c r="BH30" i="56"/>
  <c r="BM27" i="58"/>
  <c r="BH25" i="56"/>
  <c r="DX25" i="55"/>
  <c r="CQ25" i="55"/>
  <c r="AL27" i="53"/>
  <c r="BD30" i="56"/>
  <c r="BE30" i="56"/>
  <c r="BG25" i="56"/>
  <c r="AQ28" i="56"/>
  <c r="BC30" i="56"/>
  <c r="BO25" i="58"/>
  <c r="AV30" i="58"/>
  <c r="AN25" i="56"/>
  <c r="AP27" i="57"/>
  <c r="BF27" i="58"/>
  <c r="BG25" i="58"/>
  <c r="BP28" i="58"/>
  <c r="BC25" i="58"/>
  <c r="BN26" i="56"/>
  <c r="BI28" i="56"/>
  <c r="AM26" i="59"/>
  <c r="AG25" i="53" s="1"/>
  <c r="BL30" i="56"/>
  <c r="AJ29" i="53" s="1"/>
  <c r="AS30" i="56"/>
  <c r="BK30" i="56"/>
  <c r="BM25" i="58"/>
  <c r="BI28" i="58"/>
  <c r="AV30" i="56"/>
  <c r="AT30" i="56"/>
  <c r="BR25" i="58"/>
  <c r="BN30" i="56"/>
  <c r="AX25" i="56"/>
  <c r="BI27" i="56"/>
  <c r="BA30" i="56"/>
  <c r="AR27" i="56"/>
  <c r="BC27" i="58"/>
  <c r="BF29" i="58"/>
  <c r="AO27" i="56"/>
  <c r="BB30" i="56"/>
  <c r="AR25" i="57"/>
  <c r="AY26" i="57"/>
  <c r="AX29" i="57"/>
  <c r="BE26" i="58"/>
  <c r="AT29" i="59"/>
  <c r="BD28" i="56"/>
  <c r="BI30" i="56"/>
  <c r="AY30" i="56"/>
  <c r="BL28" i="58"/>
  <c r="BJ30" i="56"/>
  <c r="AR30" i="56"/>
  <c r="AK29" i="57"/>
  <c r="BG30" i="58"/>
  <c r="BM26" i="58"/>
  <c r="AZ28" i="58"/>
  <c r="AM26" i="54"/>
  <c r="AZ30" i="56"/>
  <c r="AL29" i="57"/>
  <c r="BH27" i="58"/>
  <c r="BE29" i="58"/>
  <c r="BG30" i="56"/>
  <c r="BA28" i="58"/>
  <c r="BO28" i="58"/>
  <c r="AQ27" i="58"/>
  <c r="BJ27" i="56"/>
  <c r="AW29" i="56"/>
  <c r="CW28" i="56"/>
  <c r="BP28" i="56"/>
  <c r="CW29" i="57"/>
  <c r="BP29" i="57"/>
  <c r="EA28" i="55"/>
  <c r="CT28" i="55"/>
  <c r="BM27" i="56"/>
  <c r="AJ26" i="53" s="1"/>
  <c r="BF25" i="56"/>
  <c r="BA26" i="56"/>
  <c r="BC28" i="56"/>
  <c r="BM30" i="56"/>
  <c r="BB26" i="56"/>
  <c r="BL28" i="56"/>
  <c r="AP28" i="56"/>
  <c r="AW26" i="56"/>
  <c r="AY28" i="56"/>
  <c r="AN27" i="56"/>
  <c r="AX29" i="56"/>
  <c r="BB29" i="56"/>
  <c r="BB26" i="58"/>
  <c r="BA29" i="58"/>
  <c r="BO30" i="58"/>
  <c r="BP27" i="58"/>
  <c r="AV26" i="58"/>
  <c r="BN28" i="58"/>
  <c r="AR25" i="58"/>
  <c r="AT27" i="58"/>
  <c r="AV29" i="58"/>
  <c r="BA25" i="58"/>
  <c r="BK27" i="58"/>
  <c r="BM29" i="58"/>
  <c r="BB25" i="58"/>
  <c r="BD27" i="58"/>
  <c r="BN29" i="58"/>
  <c r="AR26" i="58"/>
  <c r="AT28" i="58"/>
  <c r="BC27" i="56"/>
  <c r="AR28" i="56"/>
  <c r="BI25" i="56"/>
  <c r="BH28" i="56"/>
  <c r="BR27" i="58"/>
  <c r="BQ26" i="58"/>
  <c r="CW27" i="57"/>
  <c r="BP27" i="57"/>
  <c r="CW29" i="56"/>
  <c r="BP29" i="56"/>
  <c r="BO27" i="54"/>
  <c r="BC25" i="57"/>
  <c r="BB28" i="56"/>
  <c r="BH27" i="56"/>
  <c r="BI26" i="56"/>
  <c r="BK28" i="56"/>
  <c r="AT29" i="56"/>
  <c r="BJ26" i="56"/>
  <c r="BC26" i="56"/>
  <c r="AV26" i="56"/>
  <c r="AX28" i="56"/>
  <c r="BE26" i="56"/>
  <c r="BG28" i="56"/>
  <c r="AJ27" i="53" s="1"/>
  <c r="AV27" i="56"/>
  <c r="BF29" i="56"/>
  <c r="BJ26" i="58"/>
  <c r="BI29" i="58"/>
  <c r="BF25" i="58"/>
  <c r="BD26" i="58"/>
  <c r="AU29" i="58"/>
  <c r="AZ25" i="58"/>
  <c r="BB27" i="58"/>
  <c r="BD29" i="58"/>
  <c r="BI25" i="58"/>
  <c r="AT30" i="58"/>
  <c r="BJ25" i="58"/>
  <c r="BL27" i="58"/>
  <c r="AZ26" i="58"/>
  <c r="AR26" i="56"/>
  <c r="AO28" i="56"/>
  <c r="AO29" i="56"/>
  <c r="BE28" i="56"/>
  <c r="CW27" i="54"/>
  <c r="BP27" i="54"/>
  <c r="BC25" i="56"/>
  <c r="BJ28" i="56"/>
  <c r="BJ29" i="56"/>
  <c r="AP27" i="56"/>
  <c r="AR29" i="56"/>
  <c r="AO25" i="56"/>
  <c r="AQ27" i="56"/>
  <c r="AS29" i="56"/>
  <c r="AZ27" i="56"/>
  <c r="BD26" i="56"/>
  <c r="BF28" i="56"/>
  <c r="BM26" i="56"/>
  <c r="AN29" i="56"/>
  <c r="AT25" i="56"/>
  <c r="BD27" i="56"/>
  <c r="BN29" i="56"/>
  <c r="BB28" i="57"/>
  <c r="AU29" i="57"/>
  <c r="AY27" i="58"/>
  <c r="AX30" i="58"/>
  <c r="BN25" i="58"/>
  <c r="BL26" i="58"/>
  <c r="BC29" i="58"/>
  <c r="BH25" i="58"/>
  <c r="BJ27" i="58"/>
  <c r="BL29" i="58"/>
  <c r="AP26" i="58"/>
  <c r="BB30" i="58"/>
  <c r="AQ26" i="58"/>
  <c r="AU30" i="58"/>
  <c r="BH26" i="58"/>
  <c r="AQ29" i="58"/>
  <c r="AX26" i="56"/>
  <c r="AL29" i="56"/>
  <c r="AT28" i="56"/>
  <c r="AU27" i="56"/>
  <c r="AP26" i="56"/>
  <c r="AV28" i="57"/>
  <c r="AX27" i="58"/>
  <c r="CW26" i="57"/>
  <c r="BP26" i="57"/>
  <c r="DA26" i="55"/>
  <c r="DB26" i="55" s="1"/>
  <c r="DC26" i="55" s="1"/>
  <c r="DD26" i="55" s="1"/>
  <c r="DE26" i="55" s="1"/>
  <c r="DF26" i="55" s="1"/>
  <c r="DG26" i="55" s="1"/>
  <c r="DH26" i="55" s="1"/>
  <c r="DI26" i="55" s="1"/>
  <c r="DJ26" i="55" s="1"/>
  <c r="DK26" i="55" s="1"/>
  <c r="DL26" i="55" s="1"/>
  <c r="DM26" i="55" s="1"/>
  <c r="DN26" i="55" s="1"/>
  <c r="DO26" i="55" s="1"/>
  <c r="DP26" i="55" s="1"/>
  <c r="DQ26" i="55" s="1"/>
  <c r="DR26" i="55" s="1"/>
  <c r="DS26" i="55" s="1"/>
  <c r="DT26" i="55" s="1"/>
  <c r="DU26" i="55" s="1"/>
  <c r="DV26" i="55" s="1"/>
  <c r="DW26" i="55" s="1"/>
  <c r="DX26" i="55" s="1"/>
  <c r="DY26" i="55" s="1"/>
  <c r="DZ26" i="55" s="1"/>
  <c r="EA26" i="55" s="1"/>
  <c r="EB26" i="55" s="1"/>
  <c r="EC26" i="55" s="1"/>
  <c r="BT26" i="55"/>
  <c r="CW30" i="56"/>
  <c r="BP30" i="56"/>
  <c r="BB26" i="59"/>
  <c r="AN28" i="59"/>
  <c r="BN29" i="59"/>
  <c r="BH25" i="59"/>
  <c r="BK25" i="56"/>
  <c r="BG29" i="56"/>
  <c r="AV25" i="56"/>
  <c r="AX27" i="56"/>
  <c r="AZ29" i="56"/>
  <c r="AW25" i="56"/>
  <c r="AY27" i="56"/>
  <c r="BA29" i="56"/>
  <c r="AW28" i="56"/>
  <c r="BL26" i="56"/>
  <c r="BN28" i="56"/>
  <c r="AS25" i="56"/>
  <c r="AL27" i="56"/>
  <c r="AV29" i="56"/>
  <c r="BB25" i="56"/>
  <c r="AJ24" i="53" s="1"/>
  <c r="BL27" i="56"/>
  <c r="BG27" i="58"/>
  <c r="BF30" i="58"/>
  <c r="BC26" i="58"/>
  <c r="BB29" i="58"/>
  <c r="BA27" i="58"/>
  <c r="BK29" i="58"/>
  <c r="BP25" i="58"/>
  <c r="AS30" i="58"/>
  <c r="AX26" i="58"/>
  <c r="BH28" i="58"/>
  <c r="AO30" i="58"/>
  <c r="AY26" i="58"/>
  <c r="BK30" i="58"/>
  <c r="BP26" i="58"/>
  <c r="AY29" i="58"/>
  <c r="AU26" i="56"/>
  <c r="BA25" i="56"/>
  <c r="BE29" i="56"/>
  <c r="AL28" i="56"/>
  <c r="AR27" i="57"/>
  <c r="BC26" i="57"/>
  <c r="AP25" i="58"/>
  <c r="BQ29" i="58"/>
  <c r="BO28" i="57"/>
  <c r="CV30" i="54"/>
  <c r="BO30" i="54"/>
  <c r="CV26" i="54"/>
  <c r="BO26" i="54"/>
  <c r="BO29" i="54"/>
  <c r="CW25" i="54"/>
  <c r="BP25" i="54"/>
  <c r="AZ26" i="56"/>
  <c r="BD25" i="56"/>
  <c r="BF27" i="56"/>
  <c r="BH29" i="56"/>
  <c r="BE25" i="56"/>
  <c r="BG27" i="56"/>
  <c r="BI29" i="56"/>
  <c r="BM28" i="56"/>
  <c r="AK27" i="56"/>
  <c r="AM29" i="56"/>
  <c r="AR25" i="56"/>
  <c r="AT27" i="56"/>
  <c r="BD29" i="56"/>
  <c r="BJ25" i="56"/>
  <c r="AS28" i="56"/>
  <c r="BD29" i="57"/>
  <c r="BO27" i="58"/>
  <c r="AL26" i="53" s="1"/>
  <c r="BN30" i="58"/>
  <c r="AL29" i="53" s="1"/>
  <c r="BK26" i="58"/>
  <c r="BJ29" i="58"/>
  <c r="BI27" i="58"/>
  <c r="AR30" i="58"/>
  <c r="AO26" i="58"/>
  <c r="BA30" i="58"/>
  <c r="BF26" i="58"/>
  <c r="AW30" i="58"/>
  <c r="BG26" i="58"/>
  <c r="AO27" i="58"/>
  <c r="BG29" i="58"/>
  <c r="AU25" i="56"/>
  <c r="AZ28" i="56"/>
  <c r="AM27" i="56"/>
  <c r="BJ28" i="58"/>
  <c r="AS29" i="58"/>
  <c r="BV28" i="58"/>
  <c r="CZ26" i="58"/>
  <c r="BS26" i="58"/>
  <c r="BO27" i="56"/>
  <c r="DO29" i="58"/>
  <c r="CH29" i="58"/>
  <c r="CW28" i="57"/>
  <c r="BP28" i="57"/>
  <c r="CW25" i="56"/>
  <c r="BP25" i="56"/>
  <c r="CW29" i="54"/>
  <c r="BP29" i="54"/>
  <c r="AS27" i="58"/>
  <c r="BS27" i="58"/>
  <c r="BI30" i="59"/>
  <c r="BH26" i="56"/>
  <c r="BL25" i="56"/>
  <c r="BN27" i="56"/>
  <c r="BM25" i="56"/>
  <c r="AN28" i="56"/>
  <c r="AQ25" i="56"/>
  <c r="AS27" i="56"/>
  <c r="AU29" i="56"/>
  <c r="AZ25" i="56"/>
  <c r="BB27" i="56"/>
  <c r="BL29" i="56"/>
  <c r="AQ26" i="56"/>
  <c r="BA28" i="56"/>
  <c r="AW25" i="58"/>
  <c r="AQ30" i="58"/>
  <c r="AR27" i="58"/>
  <c r="AY25" i="58"/>
  <c r="AZ30" i="58"/>
  <c r="AW26" i="58"/>
  <c r="BI30" i="58"/>
  <c r="BN26" i="58"/>
  <c r="AO29" i="58"/>
  <c r="BE30" i="58"/>
  <c r="BO26" i="58"/>
  <c r="AP29" i="58"/>
  <c r="AU25" i="58"/>
  <c r="AW27" i="58"/>
  <c r="BO29" i="58"/>
  <c r="BN25" i="56"/>
  <c r="AQ29" i="56"/>
  <c r="AY29" i="56"/>
  <c r="BL30" i="58"/>
  <c r="BT25" i="58"/>
  <c r="CU25" i="58" s="1"/>
  <c r="AR24" i="53" s="1"/>
  <c r="CX26" i="56"/>
  <c r="BQ26" i="56"/>
  <c r="BO25" i="57"/>
  <c r="CV28" i="54"/>
  <c r="BO28" i="54"/>
  <c r="AV26" i="59"/>
  <c r="AW26" i="59"/>
  <c r="BJ27" i="59"/>
  <c r="BJ29" i="59"/>
  <c r="AW27" i="56"/>
  <c r="AP25" i="56"/>
  <c r="AM28" i="56"/>
  <c r="AV28" i="56"/>
  <c r="AY25" i="56"/>
  <c r="BA27" i="56"/>
  <c r="BC29" i="56"/>
  <c r="AY26" i="56"/>
  <c r="BK26" i="56"/>
  <c r="AJ25" i="53" s="1"/>
  <c r="BA29" i="57"/>
  <c r="BE25" i="58"/>
  <c r="BD28" i="58"/>
  <c r="AY30" i="58"/>
  <c r="AZ27" i="58"/>
  <c r="AX28" i="58"/>
  <c r="BH30" i="58"/>
  <c r="BJ30" i="58"/>
  <c r="AU27" i="58"/>
  <c r="AW29" i="58"/>
  <c r="BM30" i="58"/>
  <c r="AN27" i="58"/>
  <c r="AX29" i="58"/>
  <c r="BE27" i="58"/>
  <c r="BF26" i="56"/>
  <c r="BM29" i="56"/>
  <c r="AJ28" i="53" s="1"/>
  <c r="BZ28" i="58"/>
  <c r="CY30" i="58"/>
  <c r="BR30" i="58"/>
  <c r="CW30" i="57"/>
  <c r="BP30" i="57"/>
  <c r="BO25" i="56"/>
  <c r="CW25" i="57"/>
  <c r="BP25" i="57"/>
  <c r="CX27" i="56"/>
  <c r="BQ27" i="56"/>
  <c r="AN26" i="58"/>
  <c r="BD30" i="58"/>
  <c r="AP27" i="58"/>
  <c r="AO25" i="58"/>
  <c r="AT26" i="58"/>
  <c r="BN27" i="58"/>
  <c r="AN25" i="58"/>
  <c r="BC30" i="58"/>
  <c r="AP30" i="58"/>
  <c r="AU26" i="58"/>
  <c r="AX25" i="58"/>
  <c r="BL25" i="58"/>
  <c r="BD25" i="58"/>
  <c r="AL24" i="53" s="1"/>
  <c r="AV25" i="58"/>
  <c r="AS26" i="58"/>
  <c r="BA26" i="58"/>
  <c r="BI26" i="58"/>
  <c r="AM26" i="58"/>
  <c r="AQ25" i="58"/>
  <c r="AN28" i="58"/>
  <c r="AO28" i="58"/>
  <c r="AU28" i="58"/>
  <c r="BC28" i="58"/>
  <c r="BK28" i="58"/>
  <c r="AM28" i="58"/>
  <c r="AM29" i="58"/>
  <c r="AR29" i="58"/>
  <c r="AZ29" i="58"/>
  <c r="BH29" i="58"/>
  <c r="BP29" i="58"/>
  <c r="AW28" i="58"/>
  <c r="BK28" i="57"/>
  <c r="BI27" i="57"/>
  <c r="AZ29" i="57"/>
  <c r="AT29" i="57"/>
  <c r="BC29" i="57"/>
  <c r="BI29" i="57"/>
  <c r="AX25" i="57"/>
  <c r="AR26" i="57"/>
  <c r="BM27" i="57"/>
  <c r="BH29" i="57"/>
  <c r="AS29" i="57"/>
  <c r="BB29" i="57"/>
  <c r="BM26" i="57"/>
  <c r="BL29" i="57"/>
  <c r="AY29" i="57"/>
  <c r="AW25" i="57"/>
  <c r="AN29" i="57"/>
  <c r="AN26" i="57"/>
  <c r="BL25" i="57"/>
  <c r="BM25" i="57"/>
  <c r="AP25" i="57"/>
  <c r="BA28" i="57"/>
  <c r="BI26" i="57"/>
  <c r="AQ27" i="57"/>
  <c r="AP29" i="57"/>
  <c r="BG27" i="57"/>
  <c r="AM29" i="57"/>
  <c r="AL28" i="57"/>
  <c r="AM28" i="57"/>
  <c r="AR28" i="57"/>
  <c r="AZ28" i="57"/>
  <c r="BH28" i="57"/>
  <c r="BK25" i="57"/>
  <c r="BJ28" i="57"/>
  <c r="AZ25" i="57"/>
  <c r="AT26" i="57"/>
  <c r="BD28" i="57"/>
  <c r="AZ27" i="57"/>
  <c r="AV26" i="57"/>
  <c r="AX28" i="57"/>
  <c r="BB27" i="57"/>
  <c r="BG26" i="57"/>
  <c r="BI28" i="57"/>
  <c r="BA25" i="57"/>
  <c r="AS26" i="57"/>
  <c r="AO25" i="57"/>
  <c r="AK25" i="57"/>
  <c r="AN25" i="57"/>
  <c r="AS25" i="57"/>
  <c r="BI25" i="57"/>
  <c r="AZ26" i="57"/>
  <c r="AX27" i="57"/>
  <c r="BH25" i="57"/>
  <c r="BB26" i="57"/>
  <c r="BL28" i="57"/>
  <c r="BF25" i="57"/>
  <c r="BH27" i="57"/>
  <c r="BJ29" i="57"/>
  <c r="BD26" i="57"/>
  <c r="BF28" i="57"/>
  <c r="BG28" i="57"/>
  <c r="AY28" i="57"/>
  <c r="AQ30" i="57"/>
  <c r="AY30" i="57"/>
  <c r="BG30" i="57"/>
  <c r="AR30" i="57"/>
  <c r="AZ30" i="57"/>
  <c r="BH30" i="57"/>
  <c r="AW30" i="57"/>
  <c r="AK30" i="57"/>
  <c r="AS30" i="57"/>
  <c r="BA30" i="57"/>
  <c r="BI30" i="57"/>
  <c r="BM30" i="57"/>
  <c r="AL30" i="57"/>
  <c r="AT30" i="57"/>
  <c r="BB30" i="57"/>
  <c r="BJ30" i="57"/>
  <c r="AM30" i="57"/>
  <c r="AU30" i="57"/>
  <c r="BC30" i="57"/>
  <c r="BK30" i="57"/>
  <c r="AO30" i="57"/>
  <c r="BE30" i="57"/>
  <c r="AN30" i="57"/>
  <c r="AV30" i="57"/>
  <c r="BD30" i="57"/>
  <c r="BL30" i="57"/>
  <c r="AK29" i="53" s="1"/>
  <c r="AP30" i="57"/>
  <c r="AX30" i="57"/>
  <c r="BF30" i="57"/>
  <c r="BN30" i="57"/>
  <c r="BH26" i="57"/>
  <c r="BG29" i="57"/>
  <c r="BF27" i="57"/>
  <c r="AW26" i="57"/>
  <c r="BJ26" i="57"/>
  <c r="BN25" i="57"/>
  <c r="AO28" i="57"/>
  <c r="BE26" i="57"/>
  <c r="BL26" i="57"/>
  <c r="BN28" i="57"/>
  <c r="AL25" i="57"/>
  <c r="AV27" i="57"/>
  <c r="AW27" i="57"/>
  <c r="AT27" i="57"/>
  <c r="BN27" i="57"/>
  <c r="BJ27" i="57"/>
  <c r="AM26" i="57"/>
  <c r="AW28" i="57"/>
  <c r="AT25" i="57"/>
  <c r="BD27" i="57"/>
  <c r="BF29" i="57"/>
  <c r="AL26" i="57"/>
  <c r="AK26" i="57"/>
  <c r="AP26" i="57"/>
  <c r="AX26" i="57"/>
  <c r="BF26" i="57"/>
  <c r="BN26" i="57"/>
  <c r="AM25" i="57"/>
  <c r="AO27" i="57"/>
  <c r="AM27" i="57"/>
  <c r="AU27" i="57"/>
  <c r="BC27" i="57"/>
  <c r="BK27" i="57"/>
  <c r="AQ29" i="57"/>
  <c r="AO29" i="57"/>
  <c r="AW29" i="57"/>
  <c r="BE29" i="57"/>
  <c r="BM29" i="57"/>
  <c r="AO26" i="57"/>
  <c r="BE27" i="57"/>
  <c r="BD25" i="57"/>
  <c r="BC28" i="57"/>
  <c r="AY27" i="57"/>
  <c r="AU26" i="57"/>
  <c r="BE28" i="57"/>
  <c r="AQ25" i="57"/>
  <c r="AS27" i="57"/>
  <c r="BB25" i="57"/>
  <c r="AK24" i="53" s="1"/>
  <c r="BL27" i="57"/>
  <c r="BN29" i="57"/>
  <c r="AR29" i="57"/>
  <c r="AV29" i="57"/>
  <c r="BM28" i="57"/>
  <c r="AY25" i="57"/>
  <c r="BA27" i="57"/>
  <c r="BJ25" i="57"/>
  <c r="AK28" i="57"/>
  <c r="AQ28" i="57"/>
  <c r="AV25" i="57"/>
  <c r="AU25" i="57"/>
  <c r="AT28" i="57"/>
  <c r="BA26" i="57"/>
  <c r="BE25" i="57"/>
  <c r="AN28" i="57"/>
  <c r="BK26" i="57"/>
  <c r="BG25" i="57"/>
  <c r="BK29" i="57"/>
  <c r="AQ26" i="57"/>
  <c r="AS28" i="57"/>
  <c r="AU28" i="57"/>
  <c r="AM30" i="54"/>
  <c r="AV29" i="54"/>
  <c r="BL25" i="54"/>
  <c r="BH25" i="54"/>
  <c r="BA28" i="54"/>
  <c r="AT25" i="54"/>
  <c r="BL27" i="54"/>
  <c r="AY26" i="54"/>
  <c r="BC28" i="54"/>
  <c r="AL25" i="54"/>
  <c r="BC30" i="54"/>
  <c r="BH26" i="54"/>
  <c r="BE25" i="54"/>
  <c r="BB30" i="54"/>
  <c r="BK29" i="54"/>
  <c r="AX26" i="54"/>
  <c r="BJ28" i="54"/>
  <c r="AV25" i="54"/>
  <c r="BG30" i="54"/>
  <c r="AQ26" i="54"/>
  <c r="AO29" i="54"/>
  <c r="BK26" i="54"/>
  <c r="AH25" i="53" s="1"/>
  <c r="BL26" i="54"/>
  <c r="BB25" i="54"/>
  <c r="AH24" i="53" s="1"/>
  <c r="AN30" i="54"/>
  <c r="AT26" i="54"/>
  <c r="AW28" i="54"/>
  <c r="AT30" i="54"/>
  <c r="AR28" i="54"/>
  <c r="BG27" i="54"/>
  <c r="AL29" i="54"/>
  <c r="AN27" i="54"/>
  <c r="BJ25" i="54"/>
  <c r="BG29" i="54"/>
  <c r="AY30" i="54"/>
  <c r="BD28" i="54"/>
  <c r="BM27" i="54"/>
  <c r="AH26" i="53" s="1"/>
  <c r="AX30" i="54"/>
  <c r="BA27" i="54"/>
  <c r="BJ27" i="54"/>
  <c r="AT27" i="54"/>
  <c r="AY29" i="54"/>
  <c r="AQ28" i="54"/>
  <c r="AU29" i="54"/>
  <c r="BF27" i="54"/>
  <c r="BH30" i="54"/>
  <c r="BC27" i="54"/>
  <c r="BI30" i="54"/>
  <c r="BN29" i="54"/>
  <c r="AW27" i="54"/>
  <c r="BN27" i="54"/>
  <c r="AN28" i="54"/>
  <c r="AR30" i="54"/>
  <c r="BE28" i="54"/>
  <c r="AR25" i="54"/>
  <c r="BD29" i="54"/>
  <c r="BD30" i="54"/>
  <c r="AK30" i="54"/>
  <c r="AL30" i="54"/>
  <c r="AO30" i="54"/>
  <c r="BE27" i="54"/>
  <c r="BD25" i="54"/>
  <c r="AU28" i="54"/>
  <c r="AL26" i="54"/>
  <c r="AV28" i="54"/>
  <c r="BN30" i="54"/>
  <c r="AZ30" i="54"/>
  <c r="BC26" i="54"/>
  <c r="BM28" i="54"/>
  <c r="AS27" i="54"/>
  <c r="AU27" i="54"/>
  <c r="BD26" i="54"/>
  <c r="AZ25" i="54"/>
  <c r="BB27" i="54"/>
  <c r="BL29" i="54"/>
  <c r="AS28" i="54"/>
  <c r="AU30" i="54"/>
  <c r="BM30" i="54"/>
  <c r="BH28" i="54"/>
  <c r="AK26" i="54"/>
  <c r="BF26" i="54"/>
  <c r="AU25" i="54"/>
  <c r="BA26" i="54"/>
  <c r="BL28" i="54"/>
  <c r="AP25" i="54"/>
  <c r="AT29" i="54"/>
  <c r="BK27" i="54"/>
  <c r="AO26" i="54"/>
  <c r="BE29" i="54"/>
  <c r="BI28" i="54"/>
  <c r="BK30" i="54"/>
  <c r="AW29" i="54"/>
  <c r="AR26" i="54"/>
  <c r="AT28" i="54"/>
  <c r="BK28" i="54"/>
  <c r="BB26" i="54"/>
  <c r="AP28" i="54"/>
  <c r="AR27" i="54"/>
  <c r="BI27" i="54"/>
  <c r="BG26" i="54"/>
  <c r="BC25" i="54"/>
  <c r="BB28" i="54"/>
  <c r="BI26" i="54"/>
  <c r="AR29" i="54"/>
  <c r="BJ26" i="54"/>
  <c r="AS29" i="54"/>
  <c r="AX28" i="54"/>
  <c r="AX25" i="54"/>
  <c r="AZ27" i="54"/>
  <c r="BB29" i="54"/>
  <c r="BC29" i="54"/>
  <c r="AQ25" i="54"/>
  <c r="BF28" i="54"/>
  <c r="AW26" i="54"/>
  <c r="AY28" i="54"/>
  <c r="BJ30" i="54"/>
  <c r="AP29" i="54"/>
  <c r="AQ29" i="54"/>
  <c r="BM29" i="54"/>
  <c r="AH28" i="53" s="1"/>
  <c r="BI25" i="54"/>
  <c r="BK25" i="54"/>
  <c r="AP27" i="54"/>
  <c r="AQ27" i="54"/>
  <c r="BN28" i="54"/>
  <c r="BH27" i="54"/>
  <c r="AY25" i="54"/>
  <c r="BE26" i="54"/>
  <c r="AV27" i="54"/>
  <c r="BA29" i="54"/>
  <c r="BF25" i="54"/>
  <c r="BJ29" i="54"/>
  <c r="BA30" i="54"/>
  <c r="AS30" i="54"/>
  <c r="BG28" i="54"/>
  <c r="AH27" i="53" s="1"/>
  <c r="AX29" i="54"/>
  <c r="AV30" i="54"/>
  <c r="AS26" i="54"/>
  <c r="AZ26" i="54"/>
  <c r="BL30" i="54"/>
  <c r="AH29" i="53" s="1"/>
  <c r="AX27" i="54"/>
  <c r="AW25" i="54"/>
  <c r="AY27" i="54"/>
  <c r="BI29" i="54"/>
  <c r="AM29" i="54"/>
  <c r="BN25" i="54"/>
  <c r="AO28" i="54"/>
  <c r="AQ30" i="54"/>
  <c r="AP26" i="54"/>
  <c r="BG25" i="54"/>
  <c r="AZ28" i="54"/>
  <c r="BM26" i="54"/>
  <c r="AN29" i="54"/>
  <c r="BD27" i="54"/>
  <c r="BF29" i="54"/>
  <c r="BN26" i="54"/>
  <c r="AP30" i="54"/>
  <c r="AO25" i="54"/>
  <c r="AK25" i="54"/>
  <c r="AN25" i="54"/>
  <c r="AS25" i="54"/>
  <c r="BA25" i="54"/>
  <c r="AM25" i="54"/>
  <c r="AZ29" i="54"/>
  <c r="AW30" i="54"/>
  <c r="BH29" i="54"/>
  <c r="BE30" i="54"/>
  <c r="BM25" i="54"/>
  <c r="BF30" i="54"/>
  <c r="AU26" i="54"/>
  <c r="AV26" i="54"/>
  <c r="AZ27" i="59"/>
  <c r="AZ29" i="59"/>
  <c r="BI28" i="59"/>
  <c r="BK28" i="59"/>
  <c r="AN26" i="59"/>
  <c r="AY28" i="59"/>
  <c r="AN27" i="59"/>
  <c r="BO27" i="59"/>
  <c r="CS27" i="59" s="1"/>
  <c r="AM26" i="53" s="1"/>
  <c r="BA27" i="59"/>
  <c r="AW29" i="59"/>
  <c r="AU29" i="59"/>
  <c r="AK27" i="59"/>
  <c r="AG26" i="53" s="1"/>
  <c r="BE27" i="59"/>
  <c r="AP28" i="59"/>
  <c r="AP29" i="59"/>
  <c r="AX25" i="59"/>
  <c r="BE26" i="59"/>
  <c r="AX28" i="59"/>
  <c r="BI25" i="59"/>
  <c r="AX29" i="59"/>
  <c r="BB28" i="59"/>
  <c r="BK26" i="59"/>
  <c r="BH30" i="59"/>
  <c r="AY26" i="59"/>
  <c r="BK29" i="59"/>
  <c r="BL25" i="59"/>
  <c r="AZ25" i="59"/>
  <c r="BA26" i="59"/>
  <c r="AR26" i="59"/>
  <c r="AU28" i="59"/>
  <c r="AY25" i="59"/>
  <c r="CS29" i="59"/>
  <c r="AM28" i="53" s="1"/>
  <c r="BD28" i="59"/>
  <c r="BA29" i="59"/>
  <c r="BG29" i="59"/>
  <c r="BM27" i="59"/>
  <c r="AS26" i="59"/>
  <c r="BC28" i="59"/>
  <c r="BJ26" i="59"/>
  <c r="BL28" i="59"/>
  <c r="AR27" i="59"/>
  <c r="BG25" i="59"/>
  <c r="BI27" i="59"/>
  <c r="AO26" i="59"/>
  <c r="AQ28" i="59"/>
  <c r="BG26" i="59"/>
  <c r="BA30" i="59"/>
  <c r="BF29" i="59"/>
  <c r="BH29" i="59"/>
  <c r="BI29" i="59"/>
  <c r="BB29" i="59"/>
  <c r="BC29" i="59"/>
  <c r="CS25" i="59"/>
  <c r="AM24" i="53" s="1"/>
  <c r="BA25" i="59"/>
  <c r="BG28" i="59"/>
  <c r="AL26" i="59"/>
  <c r="BI26" i="59"/>
  <c r="AP27" i="59"/>
  <c r="AY27" i="59"/>
  <c r="BD26" i="59"/>
  <c r="AT25" i="59"/>
  <c r="BM29" i="59"/>
  <c r="AW30" i="59"/>
  <c r="BF30" i="59"/>
  <c r="AY30" i="59"/>
  <c r="AO25" i="59"/>
  <c r="AP25" i="59"/>
  <c r="AM25" i="59"/>
  <c r="AK25" i="59"/>
  <c r="AL25" i="59"/>
  <c r="AG24" i="53" s="1"/>
  <c r="AN25" i="59"/>
  <c r="AO28" i="59"/>
  <c r="AR28" i="59"/>
  <c r="AZ28" i="59"/>
  <c r="BH28" i="59"/>
  <c r="AK28" i="59"/>
  <c r="AM28" i="59"/>
  <c r="AL28" i="59"/>
  <c r="AG27" i="53" s="1"/>
  <c r="AN29" i="59"/>
  <c r="BJ28" i="59"/>
  <c r="AQ27" i="59"/>
  <c r="AV27" i="59"/>
  <c r="AO30" i="59"/>
  <c r="AQ30" i="59"/>
  <c r="BK25" i="59"/>
  <c r="AW25" i="59"/>
  <c r="BF25" i="59"/>
  <c r="AW28" i="59"/>
  <c r="BF28" i="59"/>
  <c r="BM26" i="59"/>
  <c r="BD27" i="59"/>
  <c r="AM30" i="59"/>
  <c r="AZ30" i="59"/>
  <c r="AZ26" i="59"/>
  <c r="AM27" i="59"/>
  <c r="AX27" i="59"/>
  <c r="BE25" i="59"/>
  <c r="BG27" i="59"/>
  <c r="BN25" i="59"/>
  <c r="BE28" i="59"/>
  <c r="BL26" i="59"/>
  <c r="BN28" i="59"/>
  <c r="AL27" i="59"/>
  <c r="BB25" i="59"/>
  <c r="BL27" i="59"/>
  <c r="AT30" i="59"/>
  <c r="AU30" i="59"/>
  <c r="BE30" i="59"/>
  <c r="BN30" i="59"/>
  <c r="BG30" i="59"/>
  <c r="BP30" i="59"/>
  <c r="CS30" i="59" s="1"/>
  <c r="AM29" i="53" s="1"/>
  <c r="AO27" i="59"/>
  <c r="BC27" i="59"/>
  <c r="BK27" i="59"/>
  <c r="AU27" i="59"/>
  <c r="AT28" i="59"/>
  <c r="BF26" i="59"/>
  <c r="BH27" i="59"/>
  <c r="BE29" i="59"/>
  <c r="AS25" i="59"/>
  <c r="BH26" i="59"/>
  <c r="AV25" i="59"/>
  <c r="BF27" i="59"/>
  <c r="BM25" i="59"/>
  <c r="AU26" i="59"/>
  <c r="AR25" i="59"/>
  <c r="BJ25" i="59"/>
  <c r="AS28" i="59"/>
  <c r="BB30" i="59"/>
  <c r="BC30" i="59"/>
  <c r="BM30" i="59"/>
  <c r="AS30" i="59"/>
  <c r="BD29" i="59"/>
  <c r="BN26" i="59"/>
  <c r="AV29" i="59"/>
  <c r="AU25" i="59"/>
  <c r="AY29" i="59"/>
  <c r="AX26" i="59"/>
  <c r="BC25" i="59"/>
  <c r="BK30" i="59"/>
  <c r="AX30" i="59"/>
  <c r="AR30" i="59"/>
  <c r="BM28" i="59"/>
  <c r="AT27" i="59"/>
  <c r="AW27" i="59"/>
  <c r="BD25" i="59"/>
  <c r="BN27" i="59"/>
  <c r="AT26" i="59"/>
  <c r="AV28" i="59"/>
  <c r="BC26" i="59"/>
  <c r="AQ25" i="59"/>
  <c r="AS27" i="59"/>
  <c r="BB27" i="59"/>
  <c r="AQ26" i="59"/>
  <c r="BA28" i="59"/>
  <c r="BJ30" i="59"/>
  <c r="AR29" i="59"/>
  <c r="AS29" i="59"/>
  <c r="AL29" i="59"/>
  <c r="AM29" i="59"/>
  <c r="BL29" i="59"/>
  <c r="BP26" i="59"/>
  <c r="CS26" i="59" s="1"/>
  <c r="AM25" i="53" s="1"/>
  <c r="AQ29" i="59"/>
  <c r="AL30" i="59"/>
  <c r="AG29" i="53" s="1"/>
  <c r="BD30" i="59"/>
  <c r="BL30" i="59"/>
  <c r="AK30" i="59"/>
  <c r="AN30" i="59"/>
  <c r="AV30" i="59"/>
  <c r="AP26" i="59"/>
  <c r="BR28" i="59"/>
  <c r="CS28" i="59" s="1"/>
  <c r="AM27" i="53" s="1"/>
  <c r="AO29" i="59"/>
  <c r="M12" i="62"/>
  <c r="M9" i="62"/>
  <c r="M22" i="62"/>
  <c r="M19" i="62"/>
  <c r="M20" i="62"/>
  <c r="M23" i="62"/>
  <c r="M21" i="62"/>
  <c r="M8" i="62"/>
  <c r="M7" i="62"/>
  <c r="M24" i="62"/>
  <c r="M10" i="62"/>
  <c r="M28" i="62"/>
  <c r="M29" i="62"/>
  <c r="M16" i="62"/>
  <c r="M27" i="62"/>
  <c r="M13" i="62"/>
  <c r="M15" i="62"/>
  <c r="M25" i="62"/>
  <c r="M14" i="62"/>
  <c r="M26" i="62"/>
  <c r="M18" i="62"/>
  <c r="J7" i="62"/>
  <c r="I7" i="62"/>
  <c r="H7" i="62"/>
  <c r="CU28" i="58" l="1"/>
  <c r="AR27" i="53" s="1"/>
  <c r="AK27" i="53"/>
  <c r="AL25" i="53"/>
  <c r="AK28" i="53"/>
  <c r="DY25" i="55"/>
  <c r="CR25" i="55"/>
  <c r="AK26" i="53"/>
  <c r="AK25" i="53"/>
  <c r="CZ30" i="58"/>
  <c r="BS30" i="58"/>
  <c r="CW28" i="54"/>
  <c r="BP28" i="54"/>
  <c r="CX25" i="54"/>
  <c r="BQ25" i="54"/>
  <c r="CX27" i="54"/>
  <c r="BQ27" i="54"/>
  <c r="CY27" i="56"/>
  <c r="BR27" i="56"/>
  <c r="DA26" i="58"/>
  <c r="BT26" i="58"/>
  <c r="CX29" i="56"/>
  <c r="BQ29" i="56"/>
  <c r="EB28" i="55"/>
  <c r="CU28" i="55"/>
  <c r="CX29" i="54"/>
  <c r="BQ29" i="54"/>
  <c r="CX25" i="57"/>
  <c r="BQ25" i="57"/>
  <c r="CY26" i="56"/>
  <c r="BR26" i="56"/>
  <c r="CX25" i="56"/>
  <c r="BQ25" i="56"/>
  <c r="CW26" i="54"/>
  <c r="BP26" i="54"/>
  <c r="CX30" i="56"/>
  <c r="BQ30" i="56"/>
  <c r="CX27" i="57"/>
  <c r="BQ27" i="57"/>
  <c r="CX29" i="57"/>
  <c r="BQ29" i="57"/>
  <c r="CX28" i="57"/>
  <c r="BQ28" i="57"/>
  <c r="CW30" i="54"/>
  <c r="BP30" i="54"/>
  <c r="AL28" i="53"/>
  <c r="CU27" i="58"/>
  <c r="AR26" i="53" s="1"/>
  <c r="CX28" i="56"/>
  <c r="BQ28" i="56"/>
  <c r="CX30" i="57"/>
  <c r="BQ30" i="57"/>
  <c r="DP29" i="58"/>
  <c r="CI29" i="58"/>
  <c r="CX26" i="57"/>
  <c r="BQ26" i="57"/>
  <c r="N7" i="62"/>
  <c r="J15" i="12"/>
  <c r="J14" i="12"/>
  <c r="J13" i="12"/>
  <c r="J12" i="12"/>
  <c r="J11" i="12"/>
  <c r="J10" i="12"/>
  <c r="DZ25" i="55" l="1"/>
  <c r="CS25" i="55"/>
  <c r="CY29" i="56"/>
  <c r="BR29" i="56"/>
  <c r="CY26" i="57"/>
  <c r="BR26" i="57"/>
  <c r="CY30" i="57"/>
  <c r="BR30" i="57"/>
  <c r="CX30" i="54"/>
  <c r="BQ30" i="54"/>
  <c r="CZ26" i="56"/>
  <c r="BS26" i="56"/>
  <c r="CZ27" i="56"/>
  <c r="BS27" i="56"/>
  <c r="CX28" i="54"/>
  <c r="BQ28" i="54"/>
  <c r="CY28" i="56"/>
  <c r="BR28" i="56"/>
  <c r="CY30" i="56"/>
  <c r="BR30" i="56"/>
  <c r="CY25" i="57"/>
  <c r="BR25" i="57"/>
  <c r="DA30" i="58"/>
  <c r="BT30" i="58"/>
  <c r="CY27" i="54"/>
  <c r="BR27" i="54"/>
  <c r="CY28" i="57"/>
  <c r="BR28" i="57"/>
  <c r="DQ29" i="58"/>
  <c r="CJ29" i="58"/>
  <c r="CY29" i="57"/>
  <c r="BR29" i="57"/>
  <c r="CX26" i="54"/>
  <c r="BQ26" i="54"/>
  <c r="DB26" i="58"/>
  <c r="BU26" i="58"/>
  <c r="CY25" i="54"/>
  <c r="BR25" i="54"/>
  <c r="CY29" i="54"/>
  <c r="BR29" i="54"/>
  <c r="CY27" i="57"/>
  <c r="BR27" i="57"/>
  <c r="CY25" i="56"/>
  <c r="BR25" i="56"/>
  <c r="EC28" i="55"/>
  <c r="CW28" i="55" s="1"/>
  <c r="CV28" i="55"/>
  <c r="K5" i="12"/>
  <c r="EA25" i="55" l="1"/>
  <c r="CT25" i="55"/>
  <c r="CZ29" i="57"/>
  <c r="BS29" i="57"/>
  <c r="CZ25" i="54"/>
  <c r="BS25" i="54"/>
  <c r="DB30" i="58"/>
  <c r="BU30" i="58"/>
  <c r="CY28" i="54"/>
  <c r="BR28" i="54"/>
  <c r="CZ30" i="57"/>
  <c r="BS30" i="57"/>
  <c r="CZ25" i="56"/>
  <c r="BS25" i="56"/>
  <c r="DC26" i="58"/>
  <c r="BV26" i="58"/>
  <c r="DR29" i="58"/>
  <c r="CK29" i="58"/>
  <c r="CZ25" i="57"/>
  <c r="BS25" i="57"/>
  <c r="DA27" i="56"/>
  <c r="BT27" i="56"/>
  <c r="CZ26" i="57"/>
  <c r="BS26" i="57"/>
  <c r="CZ27" i="57"/>
  <c r="BS27" i="57"/>
  <c r="CZ28" i="57"/>
  <c r="BS28" i="57"/>
  <c r="CZ29" i="56"/>
  <c r="BS29" i="56"/>
  <c r="CY26" i="54"/>
  <c r="BR26" i="54"/>
  <c r="CZ30" i="56"/>
  <c r="BS30" i="56"/>
  <c r="DA26" i="56"/>
  <c r="BT26" i="56"/>
  <c r="CZ29" i="54"/>
  <c r="BS29" i="54"/>
  <c r="CZ27" i="54"/>
  <c r="BS27" i="54"/>
  <c r="CZ28" i="56"/>
  <c r="BS28" i="56"/>
  <c r="CY30" i="54"/>
  <c r="BR30" i="54"/>
  <c r="L5" i="12"/>
  <c r="K10" i="12" s="1"/>
  <c r="BI5" i="12"/>
  <c r="BH5" i="12"/>
  <c r="BG5" i="12"/>
  <c r="BF5" i="12"/>
  <c r="BE5" i="12"/>
  <c r="BD5" i="12"/>
  <c r="BC5" i="12"/>
  <c r="BB5" i="12"/>
  <c r="BA5" i="12"/>
  <c r="AZ5" i="12"/>
  <c r="AY5" i="12"/>
  <c r="AX5" i="12"/>
  <c r="AW5" i="12"/>
  <c r="AV5" i="12"/>
  <c r="AU5" i="12"/>
  <c r="AT5" i="12"/>
  <c r="AS5" i="12"/>
  <c r="AR5" i="12"/>
  <c r="AQ5" i="12"/>
  <c r="AP5" i="12"/>
  <c r="AO5" i="12"/>
  <c r="AN5" i="12"/>
  <c r="AM5" i="12"/>
  <c r="AL5" i="12"/>
  <c r="AK5" i="12"/>
  <c r="AJ5" i="12"/>
  <c r="AI5" i="12"/>
  <c r="AH5" i="12"/>
  <c r="AG5" i="12"/>
  <c r="AF5" i="12"/>
  <c r="AE5" i="12"/>
  <c r="AD5" i="12"/>
  <c r="AC5" i="12"/>
  <c r="AB5" i="12"/>
  <c r="AA5" i="12"/>
  <c r="Z5" i="12"/>
  <c r="Y5" i="12"/>
  <c r="X5" i="12"/>
  <c r="V5" i="12"/>
  <c r="EB25" i="55" l="1"/>
  <c r="CU25" i="55"/>
  <c r="CZ30" i="54"/>
  <c r="BS30" i="54"/>
  <c r="DA28" i="56"/>
  <c r="BT28" i="56"/>
  <c r="DA30" i="56"/>
  <c r="BT30" i="56"/>
  <c r="DA28" i="57"/>
  <c r="BT28" i="57"/>
  <c r="DA25" i="57"/>
  <c r="BT25" i="57"/>
  <c r="DA27" i="54"/>
  <c r="BT27" i="54"/>
  <c r="DA27" i="57"/>
  <c r="BT27" i="57"/>
  <c r="DA25" i="54"/>
  <c r="BT25" i="54"/>
  <c r="CZ26" i="54"/>
  <c r="BS26" i="54"/>
  <c r="DS29" i="58"/>
  <c r="CL29" i="58"/>
  <c r="DA30" i="57"/>
  <c r="BT30" i="57"/>
  <c r="DA29" i="54"/>
  <c r="BT29" i="54"/>
  <c r="DA29" i="57"/>
  <c r="BT29" i="57"/>
  <c r="DA26" i="57"/>
  <c r="BT26" i="57"/>
  <c r="DD26" i="58"/>
  <c r="BW26" i="58"/>
  <c r="CZ28" i="54"/>
  <c r="BS28" i="54"/>
  <c r="DA29" i="56"/>
  <c r="BT29" i="56"/>
  <c r="DB26" i="56"/>
  <c r="BU26" i="56"/>
  <c r="DB27" i="56"/>
  <c r="BU27" i="56"/>
  <c r="DA25" i="56"/>
  <c r="BT25" i="56"/>
  <c r="DC30" i="58"/>
  <c r="BV30" i="58"/>
  <c r="F2" i="54"/>
  <c r="K2" i="55"/>
  <c r="J2" i="55"/>
  <c r="I2" i="55"/>
  <c r="H2" i="55"/>
  <c r="G2" i="55"/>
  <c r="F2" i="55"/>
  <c r="F2" i="56"/>
  <c r="F2" i="57"/>
  <c r="H2" i="58"/>
  <c r="G2" i="58"/>
  <c r="F2" i="58"/>
  <c r="EC25" i="55" l="1"/>
  <c r="CW25" i="55" s="1"/>
  <c r="CV25" i="55"/>
  <c r="DC26" i="56"/>
  <c r="BV26" i="56"/>
  <c r="DB26" i="57"/>
  <c r="BU26" i="57"/>
  <c r="DT29" i="58"/>
  <c r="CM29" i="58"/>
  <c r="DB27" i="54"/>
  <c r="BU27" i="54"/>
  <c r="DB28" i="56"/>
  <c r="BU28" i="56"/>
  <c r="DB29" i="56"/>
  <c r="BU29" i="56"/>
  <c r="DB29" i="57"/>
  <c r="BU29" i="57"/>
  <c r="DA26" i="54"/>
  <c r="BT26" i="54"/>
  <c r="DB25" i="57"/>
  <c r="BU25" i="57"/>
  <c r="DA30" i="54"/>
  <c r="BT30" i="54"/>
  <c r="DB25" i="56"/>
  <c r="BU25" i="56"/>
  <c r="DD30" i="58"/>
  <c r="BW30" i="58"/>
  <c r="DA28" i="54"/>
  <c r="BT28" i="54"/>
  <c r="DB29" i="54"/>
  <c r="BU29" i="54"/>
  <c r="DB25" i="54"/>
  <c r="BU25" i="54"/>
  <c r="DB28" i="57"/>
  <c r="BU28" i="57"/>
  <c r="DC27" i="56"/>
  <c r="BV27" i="56"/>
  <c r="DE26" i="58"/>
  <c r="BX26" i="58"/>
  <c r="DB30" i="57"/>
  <c r="BU30" i="57"/>
  <c r="DB27" i="57"/>
  <c r="BU27" i="57"/>
  <c r="DB30" i="56"/>
  <c r="BU30" i="56"/>
  <c r="F4" i="59"/>
  <c r="F5" i="59"/>
  <c r="F6" i="59"/>
  <c r="F7" i="59"/>
  <c r="F8" i="59"/>
  <c r="F9" i="59"/>
  <c r="F10" i="59"/>
  <c r="F11" i="59"/>
  <c r="F12" i="59"/>
  <c r="F13" i="59"/>
  <c r="F14" i="59"/>
  <c r="F15" i="59"/>
  <c r="F16" i="59"/>
  <c r="F17" i="59"/>
  <c r="F18" i="59"/>
  <c r="F19" i="59"/>
  <c r="F20" i="59"/>
  <c r="F21" i="59"/>
  <c r="F22" i="59"/>
  <c r="F23" i="59"/>
  <c r="F24" i="59"/>
  <c r="F3" i="59"/>
  <c r="E24" i="59"/>
  <c r="CK24" i="59" s="1"/>
  <c r="D24" i="59"/>
  <c r="C24" i="59"/>
  <c r="E23" i="59"/>
  <c r="CQ23" i="59" s="1"/>
  <c r="D23" i="59"/>
  <c r="C23" i="59"/>
  <c r="E22" i="59"/>
  <c r="CG22" i="59" s="1"/>
  <c r="D22" i="59"/>
  <c r="C22" i="59"/>
  <c r="E21" i="59"/>
  <c r="CM21" i="59" s="1"/>
  <c r="D21" i="59"/>
  <c r="C21" i="59"/>
  <c r="E20" i="59"/>
  <c r="CR20" i="59" s="1"/>
  <c r="D20" i="59"/>
  <c r="C20" i="59"/>
  <c r="E19" i="59"/>
  <c r="CQ19" i="59" s="1"/>
  <c r="D19" i="59"/>
  <c r="C19" i="59"/>
  <c r="E18" i="59"/>
  <c r="D18" i="59"/>
  <c r="C18" i="59"/>
  <c r="E17" i="59"/>
  <c r="CL17" i="59" s="1"/>
  <c r="D17" i="59"/>
  <c r="C17" i="59"/>
  <c r="E16" i="59"/>
  <c r="CR16" i="59" s="1"/>
  <c r="D16" i="59"/>
  <c r="C16" i="59"/>
  <c r="E15" i="59"/>
  <c r="CP15" i="59" s="1"/>
  <c r="D15" i="59"/>
  <c r="C15" i="59"/>
  <c r="E14" i="59"/>
  <c r="CN14" i="59" s="1"/>
  <c r="D14" i="59"/>
  <c r="C14" i="59"/>
  <c r="E13" i="59"/>
  <c r="CL13" i="59" s="1"/>
  <c r="D13" i="59"/>
  <c r="C13" i="59"/>
  <c r="E12" i="59"/>
  <c r="CR12" i="59" s="1"/>
  <c r="D12" i="59"/>
  <c r="C12" i="59"/>
  <c r="E11" i="59"/>
  <c r="CP11" i="59" s="1"/>
  <c r="D11" i="59"/>
  <c r="C11" i="59"/>
  <c r="E10" i="59"/>
  <c r="AE10" i="59" s="1"/>
  <c r="D10" i="59"/>
  <c r="C10" i="59"/>
  <c r="E9" i="59"/>
  <c r="D9" i="59"/>
  <c r="C9" i="59"/>
  <c r="E8" i="59"/>
  <c r="CR8" i="59" s="1"/>
  <c r="D8" i="59"/>
  <c r="C8" i="59"/>
  <c r="E7" i="59"/>
  <c r="CP7" i="59" s="1"/>
  <c r="D7" i="59"/>
  <c r="C7" i="59"/>
  <c r="E6" i="59"/>
  <c r="CN6" i="59" s="1"/>
  <c r="D6" i="59"/>
  <c r="C6" i="59"/>
  <c r="E5" i="59"/>
  <c r="CL5" i="59" s="1"/>
  <c r="D5" i="59"/>
  <c r="C5" i="59"/>
  <c r="E4" i="59"/>
  <c r="CR4" i="59" s="1"/>
  <c r="D4" i="59"/>
  <c r="C4" i="59"/>
  <c r="E3" i="59"/>
  <c r="D3" i="59"/>
  <c r="C3" i="59"/>
  <c r="DC27" i="54" l="1"/>
  <c r="BV27" i="54"/>
  <c r="DC27" i="57"/>
  <c r="BV27" i="57"/>
  <c r="DC30" i="57"/>
  <c r="BV30" i="57"/>
  <c r="DC25" i="54"/>
  <c r="BV25" i="54"/>
  <c r="DC25" i="56"/>
  <c r="BV25" i="56"/>
  <c r="DC29" i="57"/>
  <c r="BV29" i="57"/>
  <c r="DU29" i="58"/>
  <c r="CN29" i="58"/>
  <c r="DE30" i="58"/>
  <c r="BX30" i="58"/>
  <c r="DF26" i="58"/>
  <c r="BY26" i="58"/>
  <c r="DC29" i="54"/>
  <c r="BV29" i="54"/>
  <c r="DB30" i="54"/>
  <c r="BU30" i="54"/>
  <c r="DC29" i="56"/>
  <c r="BV29" i="56"/>
  <c r="DC26" i="57"/>
  <c r="BV26" i="57"/>
  <c r="DC28" i="57"/>
  <c r="BV28" i="57"/>
  <c r="DB26" i="54"/>
  <c r="BU26" i="54"/>
  <c r="DC30" i="56"/>
  <c r="BV30" i="56"/>
  <c r="DD27" i="56"/>
  <c r="BW27" i="56"/>
  <c r="DB28" i="54"/>
  <c r="BU28" i="54"/>
  <c r="DC25" i="57"/>
  <c r="BV25" i="57"/>
  <c r="DC28" i="56"/>
  <c r="BV28" i="56"/>
  <c r="DD26" i="56"/>
  <c r="BW26" i="56"/>
  <c r="AE18" i="59"/>
  <c r="S3" i="59"/>
  <c r="AC9" i="59"/>
  <c r="CE13" i="59"/>
  <c r="CI15" i="59"/>
  <c r="CC20" i="59"/>
  <c r="CQ3" i="59"/>
  <c r="BY6" i="59"/>
  <c r="CC8" i="59"/>
  <c r="CA11" i="59"/>
  <c r="CM13" i="59"/>
  <c r="CQ15" i="59"/>
  <c r="CG18" i="59"/>
  <c r="CK20" i="59"/>
  <c r="BS23" i="59"/>
  <c r="BY18" i="59"/>
  <c r="BU4" i="59"/>
  <c r="CG6" i="59"/>
  <c r="CK8" i="59"/>
  <c r="CI11" i="59"/>
  <c r="BQ14" i="59"/>
  <c r="BU16" i="59"/>
  <c r="CO18" i="59"/>
  <c r="BW21" i="59"/>
  <c r="CA23" i="59"/>
  <c r="CI3" i="59"/>
  <c r="BU8" i="59"/>
  <c r="CO10" i="59"/>
  <c r="CO22" i="59"/>
  <c r="CC4" i="59"/>
  <c r="CO6" i="59"/>
  <c r="BW9" i="59"/>
  <c r="CQ11" i="59"/>
  <c r="BY14" i="59"/>
  <c r="CC16" i="59"/>
  <c r="BS19" i="59"/>
  <c r="CE21" i="59"/>
  <c r="CI23" i="59"/>
  <c r="CK4" i="59"/>
  <c r="BS7" i="59"/>
  <c r="CE9" i="59"/>
  <c r="BU12" i="59"/>
  <c r="CG14" i="59"/>
  <c r="CK16" i="59"/>
  <c r="CA19" i="59"/>
  <c r="BW5" i="59"/>
  <c r="CA7" i="59"/>
  <c r="CM9" i="59"/>
  <c r="CC12" i="59"/>
  <c r="CO14" i="59"/>
  <c r="BW17" i="59"/>
  <c r="CI19" i="59"/>
  <c r="BQ22" i="59"/>
  <c r="BU24" i="59"/>
  <c r="CE5" i="59"/>
  <c r="CI7" i="59"/>
  <c r="BY10" i="59"/>
  <c r="CK12" i="59"/>
  <c r="BS15" i="59"/>
  <c r="CE17" i="59"/>
  <c r="BY22" i="59"/>
  <c r="CC24" i="59"/>
  <c r="CA3" i="59"/>
  <c r="CM5" i="59"/>
  <c r="CQ7" i="59"/>
  <c r="CG10" i="59"/>
  <c r="BW13" i="59"/>
  <c r="CA15" i="59"/>
  <c r="CM17" i="59"/>
  <c r="BU20" i="59"/>
  <c r="CB3" i="59"/>
  <c r="CJ3" i="59"/>
  <c r="CR3" i="59"/>
  <c r="BV4" i="59"/>
  <c r="CD4" i="59"/>
  <c r="CL4" i="59"/>
  <c r="BX5" i="59"/>
  <c r="CF5" i="59"/>
  <c r="CN5" i="59"/>
  <c r="BZ6" i="59"/>
  <c r="CH6" i="59"/>
  <c r="CP6" i="59"/>
  <c r="BT7" i="59"/>
  <c r="CB7" i="59"/>
  <c r="CJ7" i="59"/>
  <c r="CR7" i="59"/>
  <c r="BV8" i="59"/>
  <c r="CD8" i="59"/>
  <c r="CL8" i="59"/>
  <c r="BX9" i="59"/>
  <c r="CF9" i="59"/>
  <c r="CN9" i="59"/>
  <c r="BZ10" i="59"/>
  <c r="CH10" i="59"/>
  <c r="CP10" i="59"/>
  <c r="CB11" i="59"/>
  <c r="CJ11" i="59"/>
  <c r="CR11" i="59"/>
  <c r="BV12" i="59"/>
  <c r="CD12" i="59"/>
  <c r="CL12" i="59"/>
  <c r="BX13" i="59"/>
  <c r="CF13" i="59"/>
  <c r="CN13" i="59"/>
  <c r="BR14" i="59"/>
  <c r="BZ14" i="59"/>
  <c r="CH14" i="59"/>
  <c r="CP14" i="59"/>
  <c r="BT15" i="59"/>
  <c r="CB15" i="59"/>
  <c r="CJ15" i="59"/>
  <c r="CR15" i="59"/>
  <c r="BV16" i="59"/>
  <c r="CD16" i="59"/>
  <c r="CL16" i="59"/>
  <c r="BX17" i="59"/>
  <c r="CF17" i="59"/>
  <c r="CN17" i="59"/>
  <c r="BZ18" i="59"/>
  <c r="CH18" i="59"/>
  <c r="CP18" i="59"/>
  <c r="BT19" i="59"/>
  <c r="CB19" i="59"/>
  <c r="CJ19" i="59"/>
  <c r="CR19" i="59"/>
  <c r="BV20" i="59"/>
  <c r="CD20" i="59"/>
  <c r="CL20" i="59"/>
  <c r="BX21" i="59"/>
  <c r="CF21" i="59"/>
  <c r="CN21" i="59"/>
  <c r="BR22" i="59"/>
  <c r="BZ22" i="59"/>
  <c r="CH22" i="59"/>
  <c r="CP22" i="59"/>
  <c r="BT23" i="59"/>
  <c r="CB23" i="59"/>
  <c r="CJ23" i="59"/>
  <c r="CR23" i="59"/>
  <c r="BV24" i="59"/>
  <c r="CD24" i="59"/>
  <c r="CL24" i="59"/>
  <c r="BU3" i="59"/>
  <c r="CC3" i="59"/>
  <c r="CK3" i="59"/>
  <c r="BW4" i="59"/>
  <c r="CE4" i="59"/>
  <c r="CM4" i="59"/>
  <c r="BQ5" i="59"/>
  <c r="BY5" i="59"/>
  <c r="CG5" i="59"/>
  <c r="CO5" i="59"/>
  <c r="CA6" i="59"/>
  <c r="CI6" i="59"/>
  <c r="CQ6" i="59"/>
  <c r="BU7" i="59"/>
  <c r="CC7" i="59"/>
  <c r="CK7" i="59"/>
  <c r="BW8" i="59"/>
  <c r="CE8" i="59"/>
  <c r="CM8" i="59"/>
  <c r="BQ9" i="59"/>
  <c r="BY9" i="59"/>
  <c r="CG9" i="59"/>
  <c r="CO9" i="59"/>
  <c r="CA10" i="59"/>
  <c r="CI10" i="59"/>
  <c r="CQ10" i="59"/>
  <c r="BU11" i="59"/>
  <c r="CC11" i="59"/>
  <c r="CK11" i="59"/>
  <c r="BW12" i="59"/>
  <c r="CE12" i="59"/>
  <c r="CM12" i="59"/>
  <c r="BY13" i="59"/>
  <c r="CG13" i="59"/>
  <c r="CO13" i="59"/>
  <c r="BS14" i="59"/>
  <c r="CA14" i="59"/>
  <c r="CI14" i="59"/>
  <c r="CQ14" i="59"/>
  <c r="BU15" i="59"/>
  <c r="CC15" i="59"/>
  <c r="CK15" i="59"/>
  <c r="BW16" i="59"/>
  <c r="CE16" i="59"/>
  <c r="CM16" i="59"/>
  <c r="BY17" i="59"/>
  <c r="CG17" i="59"/>
  <c r="CO17" i="59"/>
  <c r="BS18" i="59"/>
  <c r="CA18" i="59"/>
  <c r="CI18" i="59"/>
  <c r="CQ18" i="59"/>
  <c r="BU19" i="59"/>
  <c r="CC19" i="59"/>
  <c r="CK19" i="59"/>
  <c r="BW20" i="59"/>
  <c r="CE20" i="59"/>
  <c r="CM20" i="59"/>
  <c r="BY21" i="59"/>
  <c r="CG21" i="59"/>
  <c r="CO21" i="59"/>
  <c r="BS22" i="59"/>
  <c r="CA22" i="59"/>
  <c r="CI22" i="59"/>
  <c r="CQ22" i="59"/>
  <c r="BU23" i="59"/>
  <c r="CC23" i="59"/>
  <c r="CK23" i="59"/>
  <c r="BW24" i="59"/>
  <c r="CE24" i="59"/>
  <c r="CM24" i="59"/>
  <c r="BV3" i="59"/>
  <c r="CD3" i="59"/>
  <c r="CL3" i="59"/>
  <c r="BX4" i="59"/>
  <c r="CF4" i="59"/>
  <c r="CN4" i="59"/>
  <c r="BR5" i="59"/>
  <c r="BZ5" i="59"/>
  <c r="CH5" i="59"/>
  <c r="CP5" i="59"/>
  <c r="CB6" i="59"/>
  <c r="CJ6" i="59"/>
  <c r="CR6" i="59"/>
  <c r="BV7" i="59"/>
  <c r="CD7" i="59"/>
  <c r="CL7" i="59"/>
  <c r="BX8" i="59"/>
  <c r="CF8" i="59"/>
  <c r="CN8" i="59"/>
  <c r="BR9" i="59"/>
  <c r="BZ9" i="59"/>
  <c r="CH9" i="59"/>
  <c r="CP9" i="59"/>
  <c r="CB10" i="59"/>
  <c r="CJ10" i="59"/>
  <c r="CR10" i="59"/>
  <c r="BV11" i="59"/>
  <c r="CD11" i="59"/>
  <c r="CL11" i="59"/>
  <c r="BX12" i="59"/>
  <c r="CF12" i="59"/>
  <c r="CN12" i="59"/>
  <c r="BZ13" i="59"/>
  <c r="CH13" i="59"/>
  <c r="CP13" i="59"/>
  <c r="BT14" i="59"/>
  <c r="CB14" i="59"/>
  <c r="CJ14" i="59"/>
  <c r="CR14" i="59"/>
  <c r="BV15" i="59"/>
  <c r="CD15" i="59"/>
  <c r="CL15" i="59"/>
  <c r="BX16" i="59"/>
  <c r="CF16" i="59"/>
  <c r="CN16" i="59"/>
  <c r="BZ17" i="59"/>
  <c r="CH17" i="59"/>
  <c r="CP17" i="59"/>
  <c r="BT18" i="59"/>
  <c r="CB18" i="59"/>
  <c r="CJ18" i="59"/>
  <c r="CR18" i="59"/>
  <c r="BV19" i="59"/>
  <c r="CD19" i="59"/>
  <c r="CL19" i="59"/>
  <c r="BX20" i="59"/>
  <c r="CF20" i="59"/>
  <c r="CN20" i="59"/>
  <c r="BR21" i="59"/>
  <c r="BZ21" i="59"/>
  <c r="CH21" i="59"/>
  <c r="CP21" i="59"/>
  <c r="BT22" i="59"/>
  <c r="CB22" i="59"/>
  <c r="CJ22" i="59"/>
  <c r="CR22" i="59"/>
  <c r="BV23" i="59"/>
  <c r="CD23" i="59"/>
  <c r="CL23" i="59"/>
  <c r="BX24" i="59"/>
  <c r="CF24" i="59"/>
  <c r="CN24" i="59"/>
  <c r="BW3" i="59"/>
  <c r="CE3" i="59"/>
  <c r="CM3" i="59"/>
  <c r="BY4" i="59"/>
  <c r="CG4" i="59"/>
  <c r="CO4" i="59"/>
  <c r="BS5" i="59"/>
  <c r="CA5" i="59"/>
  <c r="CI5" i="59"/>
  <c r="CQ5" i="59"/>
  <c r="BU6" i="59"/>
  <c r="CC6" i="59"/>
  <c r="CK6" i="59"/>
  <c r="BW7" i="59"/>
  <c r="CE7" i="59"/>
  <c r="CM7" i="59"/>
  <c r="BY8" i="59"/>
  <c r="CG8" i="59"/>
  <c r="CO8" i="59"/>
  <c r="BS9" i="59"/>
  <c r="CA9" i="59"/>
  <c r="CI9" i="59"/>
  <c r="CQ9" i="59"/>
  <c r="BU10" i="59"/>
  <c r="CC10" i="59"/>
  <c r="CK10" i="59"/>
  <c r="BW11" i="59"/>
  <c r="CE11" i="59"/>
  <c r="CM11" i="59"/>
  <c r="BY12" i="59"/>
  <c r="CG12" i="59"/>
  <c r="CO12" i="59"/>
  <c r="BS13" i="59"/>
  <c r="CA13" i="59"/>
  <c r="CI13" i="59"/>
  <c r="CQ13" i="59"/>
  <c r="BU14" i="59"/>
  <c r="CC14" i="59"/>
  <c r="CK14" i="59"/>
  <c r="BW15" i="59"/>
  <c r="CE15" i="59"/>
  <c r="CM15" i="59"/>
  <c r="BY16" i="59"/>
  <c r="CG16" i="59"/>
  <c r="CO16" i="59"/>
  <c r="BS17" i="59"/>
  <c r="CA17" i="59"/>
  <c r="CI17" i="59"/>
  <c r="CQ17" i="59"/>
  <c r="BU18" i="59"/>
  <c r="CC18" i="59"/>
  <c r="CK18" i="59"/>
  <c r="BW19" i="59"/>
  <c r="CE19" i="59"/>
  <c r="CM19" i="59"/>
  <c r="BY20" i="59"/>
  <c r="CG20" i="59"/>
  <c r="CO20" i="59"/>
  <c r="BS21" i="59"/>
  <c r="CA21" i="59"/>
  <c r="CI21" i="59"/>
  <c r="CQ21" i="59"/>
  <c r="BU22" i="59"/>
  <c r="CC22" i="59"/>
  <c r="CK22" i="59"/>
  <c r="BW23" i="59"/>
  <c r="CE23" i="59"/>
  <c r="CM23" i="59"/>
  <c r="BQ24" i="59"/>
  <c r="BY24" i="59"/>
  <c r="CG24" i="59"/>
  <c r="CO24" i="59"/>
  <c r="BX3" i="59"/>
  <c r="CF3" i="59"/>
  <c r="CN3" i="59"/>
  <c r="BR4" i="59"/>
  <c r="BZ4" i="59"/>
  <c r="CH4" i="59"/>
  <c r="CP4" i="59"/>
  <c r="BT5" i="59"/>
  <c r="CB5" i="59"/>
  <c r="CJ5" i="59"/>
  <c r="CR5" i="59"/>
  <c r="BV6" i="59"/>
  <c r="CD6" i="59"/>
  <c r="CL6" i="59"/>
  <c r="BX7" i="59"/>
  <c r="CF7" i="59"/>
  <c r="CN7" i="59"/>
  <c r="BR8" i="59"/>
  <c r="BZ8" i="59"/>
  <c r="CH8" i="59"/>
  <c r="CP8" i="59"/>
  <c r="BT9" i="59"/>
  <c r="CB9" i="59"/>
  <c r="CJ9" i="59"/>
  <c r="CR9" i="59"/>
  <c r="BV10" i="59"/>
  <c r="CD10" i="59"/>
  <c r="CL10" i="59"/>
  <c r="BX11" i="59"/>
  <c r="CF11" i="59"/>
  <c r="CN11" i="59"/>
  <c r="BZ12" i="59"/>
  <c r="CH12" i="59"/>
  <c r="CP12" i="59"/>
  <c r="BT13" i="59"/>
  <c r="CB13" i="59"/>
  <c r="CJ13" i="59"/>
  <c r="CR13" i="59"/>
  <c r="BV14" i="59"/>
  <c r="CD14" i="59"/>
  <c r="CL14" i="59"/>
  <c r="BX15" i="59"/>
  <c r="CF15" i="59"/>
  <c r="CN15" i="59"/>
  <c r="BR16" i="59"/>
  <c r="BZ16" i="59"/>
  <c r="CH16" i="59"/>
  <c r="CP16" i="59"/>
  <c r="BT17" i="59"/>
  <c r="CB17" i="59"/>
  <c r="CJ17" i="59"/>
  <c r="CR17" i="59"/>
  <c r="BV18" i="59"/>
  <c r="CD18" i="59"/>
  <c r="CL18" i="59"/>
  <c r="BX19" i="59"/>
  <c r="CF19" i="59"/>
  <c r="CN19" i="59"/>
  <c r="BZ20" i="59"/>
  <c r="CH20" i="59"/>
  <c r="CP20" i="59"/>
  <c r="BT21" i="59"/>
  <c r="CB21" i="59"/>
  <c r="CJ21" i="59"/>
  <c r="CR21" i="59"/>
  <c r="BV22" i="59"/>
  <c r="CD22" i="59"/>
  <c r="CL22" i="59"/>
  <c r="BX23" i="59"/>
  <c r="CF23" i="59"/>
  <c r="CN23" i="59"/>
  <c r="BR24" i="59"/>
  <c r="BZ24" i="59"/>
  <c r="CH24" i="59"/>
  <c r="CP24" i="59"/>
  <c r="BY3" i="59"/>
  <c r="CG3" i="59"/>
  <c r="CO3" i="59"/>
  <c r="BS4" i="59"/>
  <c r="CA4" i="59"/>
  <c r="CI4" i="59"/>
  <c r="CQ4" i="59"/>
  <c r="BU5" i="59"/>
  <c r="CC5" i="59"/>
  <c r="CK5" i="59"/>
  <c r="BW6" i="59"/>
  <c r="CE6" i="59"/>
  <c r="CM6" i="59"/>
  <c r="BQ7" i="59"/>
  <c r="BY7" i="59"/>
  <c r="CG7" i="59"/>
  <c r="CO7" i="59"/>
  <c r="BS8" i="59"/>
  <c r="CA8" i="59"/>
  <c r="CI8" i="59"/>
  <c r="CQ8" i="59"/>
  <c r="BU9" i="59"/>
  <c r="CC9" i="59"/>
  <c r="CK9" i="59"/>
  <c r="BW10" i="59"/>
  <c r="CE10" i="59"/>
  <c r="CM10" i="59"/>
  <c r="BY11" i="59"/>
  <c r="CG11" i="59"/>
  <c r="CO11" i="59"/>
  <c r="CA12" i="59"/>
  <c r="CI12" i="59"/>
  <c r="CQ12" i="59"/>
  <c r="BU13" i="59"/>
  <c r="CC13" i="59"/>
  <c r="CK13" i="59"/>
  <c r="BW14" i="59"/>
  <c r="CE14" i="59"/>
  <c r="CM14" i="59"/>
  <c r="BY15" i="59"/>
  <c r="CG15" i="59"/>
  <c r="CO15" i="59"/>
  <c r="BS16" i="59"/>
  <c r="CA16" i="59"/>
  <c r="CI16" i="59"/>
  <c r="CQ16" i="59"/>
  <c r="BU17" i="59"/>
  <c r="CC17" i="59"/>
  <c r="CK17" i="59"/>
  <c r="BW18" i="59"/>
  <c r="CE18" i="59"/>
  <c r="CM18" i="59"/>
  <c r="BY19" i="59"/>
  <c r="CG19" i="59"/>
  <c r="CO19" i="59"/>
  <c r="BS20" i="59"/>
  <c r="CA20" i="59"/>
  <c r="CI20" i="59"/>
  <c r="CQ20" i="59"/>
  <c r="BU21" i="59"/>
  <c r="CC21" i="59"/>
  <c r="CK21" i="59"/>
  <c r="BW22" i="59"/>
  <c r="CE22" i="59"/>
  <c r="CM22" i="59"/>
  <c r="BQ23" i="59"/>
  <c r="BY23" i="59"/>
  <c r="CG23" i="59"/>
  <c r="CO23" i="59"/>
  <c r="BS24" i="59"/>
  <c r="CA24" i="59"/>
  <c r="CI24" i="59"/>
  <c r="CQ24" i="59"/>
  <c r="BZ3" i="59"/>
  <c r="CH3" i="59"/>
  <c r="CP3" i="59"/>
  <c r="BT4" i="59"/>
  <c r="CB4" i="59"/>
  <c r="CJ4" i="59"/>
  <c r="BV5" i="59"/>
  <c r="CD5" i="59"/>
  <c r="BX6" i="59"/>
  <c r="CF6" i="59"/>
  <c r="BR7" i="59"/>
  <c r="BZ7" i="59"/>
  <c r="CH7" i="59"/>
  <c r="BT8" i="59"/>
  <c r="CB8" i="59"/>
  <c r="CJ8" i="59"/>
  <c r="BV9" i="59"/>
  <c r="CD9" i="59"/>
  <c r="CL9" i="59"/>
  <c r="BX10" i="59"/>
  <c r="CF10" i="59"/>
  <c r="CN10" i="59"/>
  <c r="BZ11" i="59"/>
  <c r="CH11" i="59"/>
  <c r="BT12" i="59"/>
  <c r="CB12" i="59"/>
  <c r="CJ12" i="59"/>
  <c r="BV13" i="59"/>
  <c r="CD13" i="59"/>
  <c r="BX14" i="59"/>
  <c r="CF14" i="59"/>
  <c r="BR15" i="59"/>
  <c r="BZ15" i="59"/>
  <c r="CH15" i="59"/>
  <c r="BT16" i="59"/>
  <c r="CB16" i="59"/>
  <c r="CJ16" i="59"/>
  <c r="BV17" i="59"/>
  <c r="CD17" i="59"/>
  <c r="BX18" i="59"/>
  <c r="CF18" i="59"/>
  <c r="CN18" i="59"/>
  <c r="BZ19" i="59"/>
  <c r="CH19" i="59"/>
  <c r="CP19" i="59"/>
  <c r="BT20" i="59"/>
  <c r="CB20" i="59"/>
  <c r="CJ20" i="59"/>
  <c r="BV21" i="59"/>
  <c r="CD21" i="59"/>
  <c r="CL21" i="59"/>
  <c r="BX22" i="59"/>
  <c r="CF22" i="59"/>
  <c r="CN22" i="59"/>
  <c r="BR23" i="59"/>
  <c r="BZ23" i="59"/>
  <c r="CH23" i="59"/>
  <c r="CP23" i="59"/>
  <c r="BT24" i="59"/>
  <c r="CB24" i="59"/>
  <c r="CJ24" i="59"/>
  <c r="CR24" i="59"/>
  <c r="G3" i="59"/>
  <c r="BO3" i="59" s="1"/>
  <c r="AE6" i="59"/>
  <c r="R5" i="59"/>
  <c r="V7" i="59"/>
  <c r="R15" i="59"/>
  <c r="AC17" i="59"/>
  <c r="AE14" i="59"/>
  <c r="Z13" i="59"/>
  <c r="X4" i="59"/>
  <c r="U12" i="59"/>
  <c r="AG11" i="59"/>
  <c r="V3" i="59"/>
  <c r="X14" i="59"/>
  <c r="Z11" i="59"/>
  <c r="AB4" i="59"/>
  <c r="J17" i="59"/>
  <c r="BR17" i="59" s="1"/>
  <c r="P6" i="59"/>
  <c r="AE17" i="59"/>
  <c r="AJ6" i="59"/>
  <c r="X18" i="59"/>
  <c r="V9" i="59"/>
  <c r="N19" i="59"/>
  <c r="Z21" i="59"/>
  <c r="AE13" i="59"/>
  <c r="W5" i="59"/>
  <c r="L10" i="59"/>
  <c r="BT10" i="59" s="1"/>
  <c r="AI19" i="59"/>
  <c r="AG10" i="59"/>
  <c r="Q22" i="59"/>
  <c r="J13" i="59"/>
  <c r="BR13" i="59" s="1"/>
  <c r="P12" i="59"/>
  <c r="U4" i="59"/>
  <c r="Z3" i="59"/>
  <c r="AC4" i="59"/>
  <c r="Z5" i="59"/>
  <c r="Q6" i="59"/>
  <c r="S7" i="59"/>
  <c r="W9" i="59"/>
  <c r="P10" i="59"/>
  <c r="AJ10" i="59"/>
  <c r="AA11" i="59"/>
  <c r="N13" i="59"/>
  <c r="AH13" i="59"/>
  <c r="Y14" i="59"/>
  <c r="N17" i="59"/>
  <c r="AH17" i="59"/>
  <c r="Y18" i="59"/>
  <c r="R19" i="59"/>
  <c r="G21" i="59"/>
  <c r="BO21" i="59" s="1"/>
  <c r="AD21" i="59"/>
  <c r="T22" i="59"/>
  <c r="AA3" i="59"/>
  <c r="G5" i="59"/>
  <c r="BO5" i="59" s="1"/>
  <c r="AD5" i="59"/>
  <c r="T6" i="59"/>
  <c r="Z9" i="59"/>
  <c r="Q10" i="59"/>
  <c r="J11" i="59"/>
  <c r="BR11" i="59" s="1"/>
  <c r="AD11" i="59"/>
  <c r="O13" i="59"/>
  <c r="H14" i="59"/>
  <c r="BP14" i="59" s="1"/>
  <c r="AB14" i="59"/>
  <c r="O17" i="59"/>
  <c r="H18" i="59"/>
  <c r="BP18" i="59" s="1"/>
  <c r="AB18" i="59"/>
  <c r="S19" i="59"/>
  <c r="J21" i="59"/>
  <c r="AE21" i="59"/>
  <c r="X22" i="59"/>
  <c r="J3" i="59"/>
  <c r="BR3" i="59" s="1"/>
  <c r="AD3" i="59"/>
  <c r="J5" i="59"/>
  <c r="AE5" i="59"/>
  <c r="X6" i="59"/>
  <c r="G9" i="59"/>
  <c r="BO9" i="59" s="1"/>
  <c r="AD9" i="59"/>
  <c r="T10" i="59"/>
  <c r="K11" i="59"/>
  <c r="BS11" i="59" s="1"/>
  <c r="AH11" i="59"/>
  <c r="R13" i="59"/>
  <c r="I14" i="59"/>
  <c r="AF14" i="59"/>
  <c r="R17" i="59"/>
  <c r="I18" i="59"/>
  <c r="BQ18" i="59" s="1"/>
  <c r="AF18" i="59"/>
  <c r="V19" i="59"/>
  <c r="N21" i="59"/>
  <c r="AH21" i="59"/>
  <c r="Y22" i="59"/>
  <c r="K3" i="59"/>
  <c r="BS3" i="59" s="1"/>
  <c r="AH3" i="59"/>
  <c r="N5" i="59"/>
  <c r="AH5" i="59"/>
  <c r="Y6" i="59"/>
  <c r="J9" i="59"/>
  <c r="AE9" i="59"/>
  <c r="X10" i="59"/>
  <c r="N11" i="59"/>
  <c r="AI11" i="59"/>
  <c r="V13" i="59"/>
  <c r="L14" i="59"/>
  <c r="AG14" i="59"/>
  <c r="V17" i="59"/>
  <c r="L18" i="59"/>
  <c r="AG18" i="59"/>
  <c r="Z19" i="59"/>
  <c r="O21" i="59"/>
  <c r="H22" i="59"/>
  <c r="BP22" i="59" s="1"/>
  <c r="AB22" i="59"/>
  <c r="AB16" i="59"/>
  <c r="AF8" i="59"/>
  <c r="N3" i="59"/>
  <c r="AI3" i="59"/>
  <c r="O5" i="59"/>
  <c r="H6" i="59"/>
  <c r="BP6" i="59" s="1"/>
  <c r="AB6" i="59"/>
  <c r="N9" i="59"/>
  <c r="AH9" i="59"/>
  <c r="Y10" i="59"/>
  <c r="R11" i="59"/>
  <c r="T12" i="59"/>
  <c r="W13" i="59"/>
  <c r="P14" i="59"/>
  <c r="AJ14" i="59"/>
  <c r="W17" i="59"/>
  <c r="P18" i="59"/>
  <c r="AJ18" i="59"/>
  <c r="AA19" i="59"/>
  <c r="R21" i="59"/>
  <c r="I22" i="59"/>
  <c r="AF22" i="59"/>
  <c r="AI15" i="59"/>
  <c r="R7" i="59"/>
  <c r="R3" i="59"/>
  <c r="H4" i="59"/>
  <c r="BP4" i="59" s="1"/>
  <c r="I6" i="59"/>
  <c r="BQ6" i="59" s="1"/>
  <c r="AF6" i="59"/>
  <c r="O9" i="59"/>
  <c r="H10" i="59"/>
  <c r="BP10" i="59" s="1"/>
  <c r="AB10" i="59"/>
  <c r="S11" i="59"/>
  <c r="Q14" i="59"/>
  <c r="Z17" i="59"/>
  <c r="Q18" i="59"/>
  <c r="J19" i="59"/>
  <c r="BR19" i="59" s="1"/>
  <c r="AD19" i="59"/>
  <c r="V21" i="59"/>
  <c r="L22" i="59"/>
  <c r="AG22" i="59"/>
  <c r="AC5" i="59"/>
  <c r="AC13" i="59"/>
  <c r="V5" i="59"/>
  <c r="L6" i="59"/>
  <c r="BT6" i="59" s="1"/>
  <c r="AG6" i="59"/>
  <c r="R9" i="59"/>
  <c r="I10" i="59"/>
  <c r="BQ10" i="59" s="1"/>
  <c r="AF10" i="59"/>
  <c r="V11" i="59"/>
  <c r="G13" i="59"/>
  <c r="BO13" i="59" s="1"/>
  <c r="AD13" i="59"/>
  <c r="T14" i="59"/>
  <c r="G17" i="59"/>
  <c r="BO17" i="59" s="1"/>
  <c r="AD17" i="59"/>
  <c r="T18" i="59"/>
  <c r="K19" i="59"/>
  <c r="AH19" i="59"/>
  <c r="W21" i="59"/>
  <c r="P22" i="59"/>
  <c r="AJ22" i="59"/>
  <c r="AJ24" i="59"/>
  <c r="AB24" i="59"/>
  <c r="T24" i="59"/>
  <c r="L24" i="59"/>
  <c r="AF24" i="59"/>
  <c r="X24" i="59"/>
  <c r="P24" i="59"/>
  <c r="H24" i="59"/>
  <c r="BP24" i="59" s="1"/>
  <c r="AC24" i="59"/>
  <c r="U24" i="59"/>
  <c r="M24" i="59"/>
  <c r="X12" i="59"/>
  <c r="S15" i="59"/>
  <c r="AF16" i="59"/>
  <c r="AG7" i="59"/>
  <c r="L4" i="59"/>
  <c r="AF4" i="59"/>
  <c r="AA7" i="59"/>
  <c r="T8" i="59"/>
  <c r="AB12" i="59"/>
  <c r="V15" i="59"/>
  <c r="M16" i="59"/>
  <c r="AJ16" i="59"/>
  <c r="AH23" i="59"/>
  <c r="Z23" i="59"/>
  <c r="R23" i="59"/>
  <c r="J23" i="59"/>
  <c r="AD23" i="59"/>
  <c r="V23" i="59"/>
  <c r="N23" i="59"/>
  <c r="AI23" i="59"/>
  <c r="S23" i="59"/>
  <c r="AA23" i="59"/>
  <c r="Z7" i="59"/>
  <c r="P8" i="59"/>
  <c r="L16" i="59"/>
  <c r="AG15" i="59"/>
  <c r="M4" i="59"/>
  <c r="AJ4" i="59"/>
  <c r="J7" i="59"/>
  <c r="AD7" i="59"/>
  <c r="U8" i="59"/>
  <c r="H12" i="59"/>
  <c r="BP12" i="59" s="1"/>
  <c r="AC12" i="59"/>
  <c r="Z15" i="59"/>
  <c r="P16" i="59"/>
  <c r="AC16" i="59"/>
  <c r="AJ20" i="59"/>
  <c r="AB20" i="59"/>
  <c r="T20" i="59"/>
  <c r="L20" i="59"/>
  <c r="AF20" i="59"/>
  <c r="X20" i="59"/>
  <c r="P20" i="59"/>
  <c r="H20" i="59"/>
  <c r="BP20" i="59" s="1"/>
  <c r="K7" i="59"/>
  <c r="AH7" i="59"/>
  <c r="X8" i="59"/>
  <c r="L12" i="59"/>
  <c r="AF12" i="59"/>
  <c r="AA15" i="59"/>
  <c r="T16" i="59"/>
  <c r="T4" i="59"/>
  <c r="N7" i="59"/>
  <c r="AI7" i="59"/>
  <c r="AB8" i="59"/>
  <c r="M12" i="59"/>
  <c r="AJ12" i="59"/>
  <c r="J15" i="59"/>
  <c r="AD15" i="59"/>
  <c r="U16" i="59"/>
  <c r="M20" i="59"/>
  <c r="AJ8" i="59"/>
  <c r="H16" i="59"/>
  <c r="BP16" i="59" s="1"/>
  <c r="P4" i="59"/>
  <c r="AI4" i="59"/>
  <c r="AI8" i="59"/>
  <c r="AI12" i="59"/>
  <c r="AI16" i="59"/>
  <c r="AI20" i="59"/>
  <c r="H8" i="59"/>
  <c r="BP8" i="59" s="1"/>
  <c r="AC8" i="59"/>
  <c r="K15" i="59"/>
  <c r="AH15" i="59"/>
  <c r="X16" i="59"/>
  <c r="U20" i="59"/>
  <c r="M8" i="59"/>
  <c r="L8" i="59"/>
  <c r="N15" i="59"/>
  <c r="AC20" i="59"/>
  <c r="K23" i="59"/>
  <c r="L3" i="59"/>
  <c r="BT3" i="59" s="1"/>
  <c r="T3" i="59"/>
  <c r="AB3" i="59"/>
  <c r="AJ3" i="59"/>
  <c r="N4" i="59"/>
  <c r="V4" i="59"/>
  <c r="AD4" i="59"/>
  <c r="H5" i="59"/>
  <c r="BP5" i="59" s="1"/>
  <c r="P5" i="59"/>
  <c r="X5" i="59"/>
  <c r="AF5" i="59"/>
  <c r="J6" i="59"/>
  <c r="BR6" i="59" s="1"/>
  <c r="R6" i="59"/>
  <c r="Z6" i="59"/>
  <c r="AH6" i="59"/>
  <c r="L7" i="59"/>
  <c r="T7" i="59"/>
  <c r="AB7" i="59"/>
  <c r="AJ7" i="59"/>
  <c r="N8" i="59"/>
  <c r="V8" i="59"/>
  <c r="AD8" i="59"/>
  <c r="H9" i="59"/>
  <c r="BP9" i="59" s="1"/>
  <c r="P9" i="59"/>
  <c r="X9" i="59"/>
  <c r="AF9" i="59"/>
  <c r="J10" i="59"/>
  <c r="BR10" i="59" s="1"/>
  <c r="R10" i="59"/>
  <c r="Z10" i="59"/>
  <c r="AH10" i="59"/>
  <c r="L11" i="59"/>
  <c r="BT11" i="59" s="1"/>
  <c r="T11" i="59"/>
  <c r="AB11" i="59"/>
  <c r="AJ11" i="59"/>
  <c r="N12" i="59"/>
  <c r="V12" i="59"/>
  <c r="AD12" i="59"/>
  <c r="H13" i="59"/>
  <c r="BP13" i="59" s="1"/>
  <c r="P13" i="59"/>
  <c r="X13" i="59"/>
  <c r="AF13" i="59"/>
  <c r="J14" i="59"/>
  <c r="R14" i="59"/>
  <c r="Z14" i="59"/>
  <c r="AH14" i="59"/>
  <c r="L15" i="59"/>
  <c r="T15" i="59"/>
  <c r="AB15" i="59"/>
  <c r="AJ15" i="59"/>
  <c r="N16" i="59"/>
  <c r="V16" i="59"/>
  <c r="AD16" i="59"/>
  <c r="H17" i="59"/>
  <c r="BP17" i="59" s="1"/>
  <c r="P17" i="59"/>
  <c r="X17" i="59"/>
  <c r="AF17" i="59"/>
  <c r="J18" i="59"/>
  <c r="BR18" i="59" s="1"/>
  <c r="R18" i="59"/>
  <c r="Z18" i="59"/>
  <c r="AH18" i="59"/>
  <c r="L19" i="59"/>
  <c r="T19" i="59"/>
  <c r="AB19" i="59"/>
  <c r="AJ19" i="59"/>
  <c r="N20" i="59"/>
  <c r="V20" i="59"/>
  <c r="AD20" i="59"/>
  <c r="H21" i="59"/>
  <c r="BP21" i="59" s="1"/>
  <c r="P21" i="59"/>
  <c r="X21" i="59"/>
  <c r="AF21" i="59"/>
  <c r="J22" i="59"/>
  <c r="R22" i="59"/>
  <c r="Z22" i="59"/>
  <c r="AH22" i="59"/>
  <c r="L23" i="59"/>
  <c r="T23" i="59"/>
  <c r="AB23" i="59"/>
  <c r="AJ23" i="59"/>
  <c r="N24" i="59"/>
  <c r="V24" i="59"/>
  <c r="AD24" i="59"/>
  <c r="M3" i="59"/>
  <c r="U3" i="59"/>
  <c r="AC3" i="59"/>
  <c r="G4" i="59"/>
  <c r="BO4" i="59" s="1"/>
  <c r="O4" i="59"/>
  <c r="W4" i="59"/>
  <c r="AE4" i="59"/>
  <c r="I5" i="59"/>
  <c r="Q5" i="59"/>
  <c r="Y5" i="59"/>
  <c r="AG5" i="59"/>
  <c r="K6" i="59"/>
  <c r="BS6" i="59" s="1"/>
  <c r="S6" i="59"/>
  <c r="AA6" i="59"/>
  <c r="AI6" i="59"/>
  <c r="M7" i="59"/>
  <c r="U7" i="59"/>
  <c r="AC7" i="59"/>
  <c r="G8" i="59"/>
  <c r="BO8" i="59" s="1"/>
  <c r="O8" i="59"/>
  <c r="W8" i="59"/>
  <c r="AE8" i="59"/>
  <c r="I9" i="59"/>
  <c r="Q9" i="59"/>
  <c r="Y9" i="59"/>
  <c r="AG9" i="59"/>
  <c r="K10" i="59"/>
  <c r="BS10" i="59" s="1"/>
  <c r="S10" i="59"/>
  <c r="AA10" i="59"/>
  <c r="AI10" i="59"/>
  <c r="M11" i="59"/>
  <c r="U11" i="59"/>
  <c r="AC11" i="59"/>
  <c r="G12" i="59"/>
  <c r="BO12" i="59" s="1"/>
  <c r="O12" i="59"/>
  <c r="W12" i="59"/>
  <c r="AE12" i="59"/>
  <c r="I13" i="59"/>
  <c r="BQ13" i="59" s="1"/>
  <c r="Q13" i="59"/>
  <c r="Y13" i="59"/>
  <c r="AG13" i="59"/>
  <c r="K14" i="59"/>
  <c r="S14" i="59"/>
  <c r="AA14" i="59"/>
  <c r="AI14" i="59"/>
  <c r="M15" i="59"/>
  <c r="U15" i="59"/>
  <c r="AC15" i="59"/>
  <c r="G16" i="59"/>
  <c r="BO16" i="59" s="1"/>
  <c r="O16" i="59"/>
  <c r="W16" i="59"/>
  <c r="AE16" i="59"/>
  <c r="I17" i="59"/>
  <c r="BQ17" i="59" s="1"/>
  <c r="Q17" i="59"/>
  <c r="Y17" i="59"/>
  <c r="AG17" i="59"/>
  <c r="K18" i="59"/>
  <c r="S18" i="59"/>
  <c r="AA18" i="59"/>
  <c r="AI18" i="59"/>
  <c r="M19" i="59"/>
  <c r="U19" i="59"/>
  <c r="AC19" i="59"/>
  <c r="G20" i="59"/>
  <c r="BO20" i="59" s="1"/>
  <c r="O20" i="59"/>
  <c r="W20" i="59"/>
  <c r="AE20" i="59"/>
  <c r="I21" i="59"/>
  <c r="BQ21" i="59" s="1"/>
  <c r="Q21" i="59"/>
  <c r="Y21" i="59"/>
  <c r="AG21" i="59"/>
  <c r="K22" i="59"/>
  <c r="S22" i="59"/>
  <c r="AA22" i="59"/>
  <c r="AI22" i="59"/>
  <c r="M23" i="59"/>
  <c r="U23" i="59"/>
  <c r="AC23" i="59"/>
  <c r="G24" i="59"/>
  <c r="BO24" i="59" s="1"/>
  <c r="O24" i="59"/>
  <c r="W24" i="59"/>
  <c r="AE24" i="59"/>
  <c r="O3" i="59"/>
  <c r="W3" i="59"/>
  <c r="AE3" i="59"/>
  <c r="I4" i="59"/>
  <c r="BQ4" i="59" s="1"/>
  <c r="Q4" i="59"/>
  <c r="Y4" i="59"/>
  <c r="AG4" i="59"/>
  <c r="K5" i="59"/>
  <c r="S5" i="59"/>
  <c r="AA5" i="59"/>
  <c r="AI5" i="59"/>
  <c r="M6" i="59"/>
  <c r="U6" i="59"/>
  <c r="AC6" i="59"/>
  <c r="G7" i="59"/>
  <c r="BO7" i="59" s="1"/>
  <c r="O7" i="59"/>
  <c r="W7" i="59"/>
  <c r="AE7" i="59"/>
  <c r="I8" i="59"/>
  <c r="BQ8" i="59" s="1"/>
  <c r="Q8" i="59"/>
  <c r="Y8" i="59"/>
  <c r="AG8" i="59"/>
  <c r="K9" i="59"/>
  <c r="S9" i="59"/>
  <c r="AA9" i="59"/>
  <c r="AI9" i="59"/>
  <c r="M10" i="59"/>
  <c r="U10" i="59"/>
  <c r="AC10" i="59"/>
  <c r="G11" i="59"/>
  <c r="BO11" i="59" s="1"/>
  <c r="O11" i="59"/>
  <c r="W11" i="59"/>
  <c r="AE11" i="59"/>
  <c r="I12" i="59"/>
  <c r="BQ12" i="59" s="1"/>
  <c r="Q12" i="59"/>
  <c r="Y12" i="59"/>
  <c r="AG12" i="59"/>
  <c r="K13" i="59"/>
  <c r="S13" i="59"/>
  <c r="AA13" i="59"/>
  <c r="AI13" i="59"/>
  <c r="M14" i="59"/>
  <c r="U14" i="59"/>
  <c r="AC14" i="59"/>
  <c r="G15" i="59"/>
  <c r="BO15" i="59" s="1"/>
  <c r="O15" i="59"/>
  <c r="W15" i="59"/>
  <c r="AE15" i="59"/>
  <c r="I16" i="59"/>
  <c r="BQ16" i="59" s="1"/>
  <c r="Q16" i="59"/>
  <c r="Y16" i="59"/>
  <c r="AG16" i="59"/>
  <c r="K17" i="59"/>
  <c r="S17" i="59"/>
  <c r="AA17" i="59"/>
  <c r="AI17" i="59"/>
  <c r="M18" i="59"/>
  <c r="U18" i="59"/>
  <c r="AC18" i="59"/>
  <c r="G19" i="59"/>
  <c r="BO19" i="59" s="1"/>
  <c r="O19" i="59"/>
  <c r="W19" i="59"/>
  <c r="AE19" i="59"/>
  <c r="I20" i="59"/>
  <c r="BQ20" i="59" s="1"/>
  <c r="Q20" i="59"/>
  <c r="Y20" i="59"/>
  <c r="AG20" i="59"/>
  <c r="K21" i="59"/>
  <c r="S21" i="59"/>
  <c r="AA21" i="59"/>
  <c r="AI21" i="59"/>
  <c r="M22" i="59"/>
  <c r="U22" i="59"/>
  <c r="AC22" i="59"/>
  <c r="G23" i="59"/>
  <c r="BO23" i="59" s="1"/>
  <c r="O23" i="59"/>
  <c r="W23" i="59"/>
  <c r="AE23" i="59"/>
  <c r="I24" i="59"/>
  <c r="Q24" i="59"/>
  <c r="Y24" i="59"/>
  <c r="AG24" i="59"/>
  <c r="H3" i="59"/>
  <c r="BP3" i="59" s="1"/>
  <c r="P3" i="59"/>
  <c r="X3" i="59"/>
  <c r="AF3" i="59"/>
  <c r="J4" i="59"/>
  <c r="R4" i="59"/>
  <c r="Z4" i="59"/>
  <c r="AH4" i="59"/>
  <c r="L5" i="59"/>
  <c r="T5" i="59"/>
  <c r="AB5" i="59"/>
  <c r="AJ5" i="59"/>
  <c r="N6" i="59"/>
  <c r="V6" i="59"/>
  <c r="AD6" i="59"/>
  <c r="H7" i="59"/>
  <c r="BP7" i="59" s="1"/>
  <c r="P7" i="59"/>
  <c r="X7" i="59"/>
  <c r="AF7" i="59"/>
  <c r="J8" i="59"/>
  <c r="R8" i="59"/>
  <c r="Z8" i="59"/>
  <c r="AH8" i="59"/>
  <c r="L9" i="59"/>
  <c r="T9" i="59"/>
  <c r="AB9" i="59"/>
  <c r="AJ9" i="59"/>
  <c r="N10" i="59"/>
  <c r="V10" i="59"/>
  <c r="AD10" i="59"/>
  <c r="H11" i="59"/>
  <c r="BP11" i="59" s="1"/>
  <c r="P11" i="59"/>
  <c r="X11" i="59"/>
  <c r="AF11" i="59"/>
  <c r="J12" i="59"/>
  <c r="BR12" i="59" s="1"/>
  <c r="R12" i="59"/>
  <c r="Z12" i="59"/>
  <c r="AH12" i="59"/>
  <c r="L13" i="59"/>
  <c r="T13" i="59"/>
  <c r="AB13" i="59"/>
  <c r="AJ13" i="59"/>
  <c r="N14" i="59"/>
  <c r="V14" i="59"/>
  <c r="AD14" i="59"/>
  <c r="H15" i="59"/>
  <c r="BP15" i="59" s="1"/>
  <c r="P15" i="59"/>
  <c r="X15" i="59"/>
  <c r="AF15" i="59"/>
  <c r="J16" i="59"/>
  <c r="R16" i="59"/>
  <c r="Z16" i="59"/>
  <c r="AH16" i="59"/>
  <c r="L17" i="59"/>
  <c r="T17" i="59"/>
  <c r="AB17" i="59"/>
  <c r="AJ17" i="59"/>
  <c r="N18" i="59"/>
  <c r="V18" i="59"/>
  <c r="AD18" i="59"/>
  <c r="H19" i="59"/>
  <c r="BP19" i="59" s="1"/>
  <c r="P19" i="59"/>
  <c r="X19" i="59"/>
  <c r="AF19" i="59"/>
  <c r="J20" i="59"/>
  <c r="BR20" i="59" s="1"/>
  <c r="R20" i="59"/>
  <c r="Z20" i="59"/>
  <c r="AH20" i="59"/>
  <c r="L21" i="59"/>
  <c r="T21" i="59"/>
  <c r="AB21" i="59"/>
  <c r="AJ21" i="59"/>
  <c r="N22" i="59"/>
  <c r="V22" i="59"/>
  <c r="AD22" i="59"/>
  <c r="H23" i="59"/>
  <c r="BP23" i="59" s="1"/>
  <c r="P23" i="59"/>
  <c r="X23" i="59"/>
  <c r="AF23" i="59"/>
  <c r="J24" i="59"/>
  <c r="R24" i="59"/>
  <c r="Z24" i="59"/>
  <c r="AH24" i="59"/>
  <c r="I3" i="59"/>
  <c r="BQ3" i="59" s="1"/>
  <c r="Q3" i="59"/>
  <c r="Y3" i="59"/>
  <c r="AG3" i="59"/>
  <c r="K4" i="59"/>
  <c r="S4" i="59"/>
  <c r="AA4" i="59"/>
  <c r="M5" i="59"/>
  <c r="U5" i="59"/>
  <c r="G6" i="59"/>
  <c r="BO6" i="59" s="1"/>
  <c r="O6" i="59"/>
  <c r="W6" i="59"/>
  <c r="I7" i="59"/>
  <c r="Q7" i="59"/>
  <c r="Y7" i="59"/>
  <c r="K8" i="59"/>
  <c r="S8" i="59"/>
  <c r="AA8" i="59"/>
  <c r="M9" i="59"/>
  <c r="U9" i="59"/>
  <c r="G10" i="59"/>
  <c r="BO10" i="59" s="1"/>
  <c r="O10" i="59"/>
  <c r="W10" i="59"/>
  <c r="I11" i="59"/>
  <c r="BQ11" i="59" s="1"/>
  <c r="Q11" i="59"/>
  <c r="Y11" i="59"/>
  <c r="K12" i="59"/>
  <c r="BS12" i="59" s="1"/>
  <c r="S12" i="59"/>
  <c r="AA12" i="59"/>
  <c r="M13" i="59"/>
  <c r="U13" i="59"/>
  <c r="G14" i="59"/>
  <c r="BO14" i="59" s="1"/>
  <c r="O14" i="59"/>
  <c r="W14" i="59"/>
  <c r="I15" i="59"/>
  <c r="BQ15" i="59" s="1"/>
  <c r="Q15" i="59"/>
  <c r="Y15" i="59"/>
  <c r="K16" i="59"/>
  <c r="S16" i="59"/>
  <c r="AA16" i="59"/>
  <c r="M17" i="59"/>
  <c r="U17" i="59"/>
  <c r="G18" i="59"/>
  <c r="BO18" i="59" s="1"/>
  <c r="O18" i="59"/>
  <c r="W18" i="59"/>
  <c r="I19" i="59"/>
  <c r="BQ19" i="59" s="1"/>
  <c r="Q19" i="59"/>
  <c r="Y19" i="59"/>
  <c r="AG19" i="59"/>
  <c r="K20" i="59"/>
  <c r="S20" i="59"/>
  <c r="AA20" i="59"/>
  <c r="M21" i="59"/>
  <c r="U21" i="59"/>
  <c r="AC21" i="59"/>
  <c r="G22" i="59"/>
  <c r="BO22" i="59" s="1"/>
  <c r="O22" i="59"/>
  <c r="W22" i="59"/>
  <c r="AE22" i="59"/>
  <c r="I23" i="59"/>
  <c r="Q23" i="59"/>
  <c r="Y23" i="59"/>
  <c r="AG23" i="59"/>
  <c r="K24" i="59"/>
  <c r="S24" i="59"/>
  <c r="AA24" i="59"/>
  <c r="AI24" i="59"/>
  <c r="H4" i="58"/>
  <c r="H5" i="58"/>
  <c r="H6" i="58"/>
  <c r="H7" i="58"/>
  <c r="H8" i="58"/>
  <c r="H9" i="58"/>
  <c r="H10" i="58"/>
  <c r="H11" i="58"/>
  <c r="H12" i="58"/>
  <c r="H13" i="58"/>
  <c r="H14" i="58"/>
  <c r="H15" i="58"/>
  <c r="H16" i="58"/>
  <c r="H17" i="58"/>
  <c r="H18" i="58"/>
  <c r="H19" i="58"/>
  <c r="H20" i="58"/>
  <c r="H21" i="58"/>
  <c r="H22" i="58"/>
  <c r="H23" i="58"/>
  <c r="H24" i="58"/>
  <c r="H3" i="58"/>
  <c r="G4" i="58"/>
  <c r="G5" i="58"/>
  <c r="G6" i="58"/>
  <c r="G7" i="58"/>
  <c r="G8" i="58"/>
  <c r="G9" i="58"/>
  <c r="G10" i="58"/>
  <c r="G11" i="58"/>
  <c r="G12" i="58"/>
  <c r="G13" i="58"/>
  <c r="G14" i="58"/>
  <c r="G15" i="58"/>
  <c r="G16" i="58"/>
  <c r="G17" i="58"/>
  <c r="G18" i="58"/>
  <c r="G19" i="58"/>
  <c r="G20" i="58"/>
  <c r="G21" i="58"/>
  <c r="G22" i="58"/>
  <c r="G23" i="58"/>
  <c r="G24" i="58"/>
  <c r="G3" i="58"/>
  <c r="F4" i="58"/>
  <c r="F5" i="58"/>
  <c r="F6" i="58"/>
  <c r="F7" i="58"/>
  <c r="F8" i="58"/>
  <c r="F9" i="58"/>
  <c r="F10" i="58"/>
  <c r="F11" i="58"/>
  <c r="F12" i="58"/>
  <c r="F13" i="58"/>
  <c r="F14" i="58"/>
  <c r="F15" i="58"/>
  <c r="F16" i="58"/>
  <c r="F17" i="58"/>
  <c r="F18" i="58"/>
  <c r="F19" i="58"/>
  <c r="F20" i="58"/>
  <c r="F21" i="58"/>
  <c r="F22" i="58"/>
  <c r="F23" i="58"/>
  <c r="F24" i="58"/>
  <c r="F3" i="58"/>
  <c r="E24" i="58"/>
  <c r="CW24" i="58" s="1"/>
  <c r="D24" i="58"/>
  <c r="C24" i="58"/>
  <c r="E23" i="58"/>
  <c r="CW23" i="58" s="1"/>
  <c r="D23" i="58"/>
  <c r="C23" i="58"/>
  <c r="E22" i="58"/>
  <c r="CW22" i="58" s="1"/>
  <c r="D22" i="58"/>
  <c r="C22" i="58"/>
  <c r="E21" i="58"/>
  <c r="CW21" i="58" s="1"/>
  <c r="D21" i="58"/>
  <c r="C21" i="58"/>
  <c r="E20" i="58"/>
  <c r="CW20" i="58" s="1"/>
  <c r="D20" i="58"/>
  <c r="C20" i="58"/>
  <c r="E19" i="58"/>
  <c r="CW19" i="58" s="1"/>
  <c r="D19" i="58"/>
  <c r="C19" i="58"/>
  <c r="E18" i="58"/>
  <c r="CW18" i="58" s="1"/>
  <c r="D18" i="58"/>
  <c r="C18" i="58"/>
  <c r="E17" i="58"/>
  <c r="CW17" i="58" s="1"/>
  <c r="D17" i="58"/>
  <c r="C17" i="58"/>
  <c r="E16" i="58"/>
  <c r="CW16" i="58" s="1"/>
  <c r="D16" i="58"/>
  <c r="C16" i="58"/>
  <c r="E15" i="58"/>
  <c r="CW15" i="58" s="1"/>
  <c r="D15" i="58"/>
  <c r="C15" i="58"/>
  <c r="E14" i="58"/>
  <c r="CW14" i="58" s="1"/>
  <c r="D14" i="58"/>
  <c r="C14" i="58"/>
  <c r="E13" i="58"/>
  <c r="CW13" i="58" s="1"/>
  <c r="D13" i="58"/>
  <c r="C13" i="58"/>
  <c r="E12" i="58"/>
  <c r="CW12" i="58" s="1"/>
  <c r="D12" i="58"/>
  <c r="C12" i="58"/>
  <c r="E11" i="58"/>
  <c r="CW11" i="58" s="1"/>
  <c r="D11" i="58"/>
  <c r="C11" i="58"/>
  <c r="E10" i="58"/>
  <c r="CW10" i="58" s="1"/>
  <c r="D10" i="58"/>
  <c r="C10" i="58"/>
  <c r="E9" i="58"/>
  <c r="CW9" i="58" s="1"/>
  <c r="D9" i="58"/>
  <c r="C9" i="58"/>
  <c r="E8" i="58"/>
  <c r="CW8" i="58" s="1"/>
  <c r="D8" i="58"/>
  <c r="C8" i="58"/>
  <c r="E7" i="58"/>
  <c r="CW7" i="58" s="1"/>
  <c r="D7" i="58"/>
  <c r="C7" i="58"/>
  <c r="E6" i="58"/>
  <c r="CW6" i="58" s="1"/>
  <c r="D6" i="58"/>
  <c r="C6" i="58"/>
  <c r="E5" i="58"/>
  <c r="CW5" i="58" s="1"/>
  <c r="D5" i="58"/>
  <c r="C5" i="58"/>
  <c r="E4" i="58"/>
  <c r="CW4" i="58" s="1"/>
  <c r="D4" i="58"/>
  <c r="C4" i="58"/>
  <c r="E3" i="58"/>
  <c r="CW3" i="58" s="1"/>
  <c r="D3" i="58"/>
  <c r="C3" i="58"/>
  <c r="F4" i="57"/>
  <c r="F6" i="57"/>
  <c r="F7" i="57"/>
  <c r="F8" i="57"/>
  <c r="F9" i="57"/>
  <c r="F10" i="57"/>
  <c r="F11" i="57"/>
  <c r="F12" i="57"/>
  <c r="F13" i="57"/>
  <c r="F14" i="57"/>
  <c r="F15" i="57"/>
  <c r="F18" i="57"/>
  <c r="F19" i="57"/>
  <c r="F20" i="57"/>
  <c r="F21" i="57"/>
  <c r="F22" i="57"/>
  <c r="F23" i="57"/>
  <c r="F24" i="57"/>
  <c r="F3" i="57"/>
  <c r="E24" i="57"/>
  <c r="CU24" i="57" s="1"/>
  <c r="D24" i="57"/>
  <c r="C24" i="57"/>
  <c r="E23" i="57"/>
  <c r="CU23" i="57" s="1"/>
  <c r="D23" i="57"/>
  <c r="C23" i="57"/>
  <c r="E22" i="57"/>
  <c r="CU22" i="57" s="1"/>
  <c r="D22" i="57"/>
  <c r="C22" i="57"/>
  <c r="E21" i="57"/>
  <c r="CU21" i="57" s="1"/>
  <c r="D21" i="57"/>
  <c r="C21" i="57"/>
  <c r="E20" i="57"/>
  <c r="CU20" i="57" s="1"/>
  <c r="D20" i="57"/>
  <c r="C20" i="57"/>
  <c r="E19" i="57"/>
  <c r="CU19" i="57" s="1"/>
  <c r="D19" i="57"/>
  <c r="C19" i="57"/>
  <c r="E18" i="57"/>
  <c r="CU18" i="57" s="1"/>
  <c r="D18" i="57"/>
  <c r="C18" i="57"/>
  <c r="E17" i="57"/>
  <c r="CU17" i="57" s="1"/>
  <c r="D17" i="57"/>
  <c r="C17" i="57"/>
  <c r="E16" i="57"/>
  <c r="CU16" i="57" s="1"/>
  <c r="D16" i="57"/>
  <c r="C16" i="57"/>
  <c r="E15" i="57"/>
  <c r="CU15" i="57" s="1"/>
  <c r="D15" i="57"/>
  <c r="C15" i="57"/>
  <c r="E14" i="57"/>
  <c r="CU14" i="57" s="1"/>
  <c r="D14" i="57"/>
  <c r="C14" i="57"/>
  <c r="E13" i="57"/>
  <c r="CU13" i="57" s="1"/>
  <c r="D13" i="57"/>
  <c r="C13" i="57"/>
  <c r="E12" i="57"/>
  <c r="CU12" i="57" s="1"/>
  <c r="D12" i="57"/>
  <c r="C12" i="57"/>
  <c r="E11" i="57"/>
  <c r="CU11" i="57" s="1"/>
  <c r="D11" i="57"/>
  <c r="C11" i="57"/>
  <c r="E10" i="57"/>
  <c r="CU10" i="57" s="1"/>
  <c r="D10" i="57"/>
  <c r="C10" i="57"/>
  <c r="E9" i="57"/>
  <c r="CU9" i="57" s="1"/>
  <c r="D9" i="57"/>
  <c r="C9" i="57"/>
  <c r="E8" i="57"/>
  <c r="CU8" i="57" s="1"/>
  <c r="D8" i="57"/>
  <c r="C8" i="57"/>
  <c r="E7" i="57"/>
  <c r="CU7" i="57" s="1"/>
  <c r="D7" i="57"/>
  <c r="C7" i="57"/>
  <c r="E6" i="57"/>
  <c r="CU6" i="57" s="1"/>
  <c r="D6" i="57"/>
  <c r="C6" i="57"/>
  <c r="E5" i="57"/>
  <c r="CU5" i="57" s="1"/>
  <c r="D5" i="57"/>
  <c r="C5" i="57"/>
  <c r="E4" i="57"/>
  <c r="CU4" i="57" s="1"/>
  <c r="D4" i="57"/>
  <c r="C4" i="57"/>
  <c r="E3" i="57"/>
  <c r="CU3" i="57" s="1"/>
  <c r="D3" i="57"/>
  <c r="C3" i="57"/>
  <c r="F4" i="56"/>
  <c r="F5" i="56"/>
  <c r="F6" i="56"/>
  <c r="F7" i="56"/>
  <c r="F8" i="56"/>
  <c r="F9" i="56"/>
  <c r="F10" i="56"/>
  <c r="F11" i="56"/>
  <c r="F12" i="56"/>
  <c r="F13" i="56"/>
  <c r="F14" i="56"/>
  <c r="F15" i="56"/>
  <c r="F16" i="56"/>
  <c r="F17" i="56"/>
  <c r="F18" i="56"/>
  <c r="F19" i="56"/>
  <c r="F20" i="56"/>
  <c r="F21" i="56"/>
  <c r="F22" i="56"/>
  <c r="F23" i="56"/>
  <c r="F24" i="56"/>
  <c r="F3" i="56"/>
  <c r="E24" i="56"/>
  <c r="CU24" i="56" s="1"/>
  <c r="D24" i="56"/>
  <c r="C24" i="56"/>
  <c r="E23" i="56"/>
  <c r="CU23" i="56" s="1"/>
  <c r="D23" i="56"/>
  <c r="C23" i="56"/>
  <c r="E22" i="56"/>
  <c r="CU22" i="56" s="1"/>
  <c r="D22" i="56"/>
  <c r="C22" i="56"/>
  <c r="E21" i="56"/>
  <c r="CU21" i="56" s="1"/>
  <c r="D21" i="56"/>
  <c r="C21" i="56"/>
  <c r="E20" i="56"/>
  <c r="CU20" i="56" s="1"/>
  <c r="D20" i="56"/>
  <c r="C20" i="56"/>
  <c r="E19" i="56"/>
  <c r="CU19" i="56" s="1"/>
  <c r="D19" i="56"/>
  <c r="C19" i="56"/>
  <c r="E18" i="56"/>
  <c r="CU18" i="56" s="1"/>
  <c r="D18" i="56"/>
  <c r="C18" i="56"/>
  <c r="E17" i="56"/>
  <c r="CU17" i="56" s="1"/>
  <c r="D17" i="56"/>
  <c r="C17" i="56"/>
  <c r="E16" i="56"/>
  <c r="CU16" i="56" s="1"/>
  <c r="D16" i="56"/>
  <c r="C16" i="56"/>
  <c r="E15" i="56"/>
  <c r="CU15" i="56" s="1"/>
  <c r="D15" i="56"/>
  <c r="C15" i="56"/>
  <c r="E14" i="56"/>
  <c r="CU14" i="56" s="1"/>
  <c r="D14" i="56"/>
  <c r="C14" i="56"/>
  <c r="E13" i="56"/>
  <c r="CU13" i="56" s="1"/>
  <c r="D13" i="56"/>
  <c r="C13" i="56"/>
  <c r="E12" i="56"/>
  <c r="CU12" i="56" s="1"/>
  <c r="D12" i="56"/>
  <c r="C12" i="56"/>
  <c r="E11" i="56"/>
  <c r="CU11" i="56" s="1"/>
  <c r="D11" i="56"/>
  <c r="C11" i="56"/>
  <c r="E10" i="56"/>
  <c r="CU10" i="56" s="1"/>
  <c r="D10" i="56"/>
  <c r="C10" i="56"/>
  <c r="E9" i="56"/>
  <c r="CU9" i="56" s="1"/>
  <c r="D9" i="56"/>
  <c r="C9" i="56"/>
  <c r="E8" i="56"/>
  <c r="CU8" i="56" s="1"/>
  <c r="D8" i="56"/>
  <c r="C8" i="56"/>
  <c r="E7" i="56"/>
  <c r="CU7" i="56" s="1"/>
  <c r="D7" i="56"/>
  <c r="C7" i="56"/>
  <c r="E6" i="56"/>
  <c r="CU6" i="56" s="1"/>
  <c r="D6" i="56"/>
  <c r="C6" i="56"/>
  <c r="E5" i="56"/>
  <c r="CU5" i="56" s="1"/>
  <c r="D5" i="56"/>
  <c r="C5" i="56"/>
  <c r="E4" i="56"/>
  <c r="CU4" i="56" s="1"/>
  <c r="D4" i="56"/>
  <c r="C4" i="56"/>
  <c r="E3" i="56"/>
  <c r="CU3" i="56" s="1"/>
  <c r="D3" i="56"/>
  <c r="C3" i="56"/>
  <c r="DD25" i="54" l="1"/>
  <c r="BW25" i="54"/>
  <c r="DF30" i="58"/>
  <c r="BY30" i="58"/>
  <c r="DD25" i="57"/>
  <c r="BW25" i="57"/>
  <c r="DC26" i="54"/>
  <c r="BV26" i="54"/>
  <c r="DC30" i="54"/>
  <c r="BV30" i="54"/>
  <c r="DV29" i="58"/>
  <c r="CO29" i="58"/>
  <c r="DD30" i="57"/>
  <c r="BW30" i="57"/>
  <c r="DD29" i="56"/>
  <c r="BW29" i="56"/>
  <c r="DC28" i="54"/>
  <c r="BV28" i="54"/>
  <c r="DD28" i="57"/>
  <c r="BW28" i="57"/>
  <c r="DD29" i="54"/>
  <c r="BW29" i="54"/>
  <c r="DD29" i="57"/>
  <c r="BW29" i="57"/>
  <c r="DD27" i="57"/>
  <c r="BW27" i="57"/>
  <c r="DD30" i="56"/>
  <c r="BW30" i="56"/>
  <c r="DD28" i="56"/>
  <c r="BW28" i="56"/>
  <c r="DE26" i="56"/>
  <c r="BX26" i="56"/>
  <c r="DE27" i="56"/>
  <c r="BX27" i="56"/>
  <c r="DD26" i="57"/>
  <c r="BW26" i="57"/>
  <c r="DG26" i="58"/>
  <c r="BZ26" i="58"/>
  <c r="DD25" i="56"/>
  <c r="BW25" i="56"/>
  <c r="DD27" i="54"/>
  <c r="BW27" i="54"/>
  <c r="CV3" i="56"/>
  <c r="CW3" i="56" s="1"/>
  <c r="CX3" i="56" s="1"/>
  <c r="CY3" i="56" s="1"/>
  <c r="CZ3" i="56" s="1"/>
  <c r="DA3" i="56" s="1"/>
  <c r="DB3" i="56" s="1"/>
  <c r="DC3" i="56" s="1"/>
  <c r="DD3" i="56" s="1"/>
  <c r="DE3" i="56" s="1"/>
  <c r="DF3" i="56" s="1"/>
  <c r="DG3" i="56" s="1"/>
  <c r="DH3" i="56" s="1"/>
  <c r="DI3" i="56" s="1"/>
  <c r="DJ3" i="56" s="1"/>
  <c r="DK3" i="56" s="1"/>
  <c r="DL3" i="56" s="1"/>
  <c r="DM3" i="56" s="1"/>
  <c r="DN3" i="56" s="1"/>
  <c r="DO3" i="56" s="1"/>
  <c r="DP3" i="56" s="1"/>
  <c r="DQ3" i="56" s="1"/>
  <c r="DR3" i="56" s="1"/>
  <c r="DS3" i="56" s="1"/>
  <c r="DT3" i="56" s="1"/>
  <c r="DU3" i="56" s="1"/>
  <c r="DV3" i="56" s="1"/>
  <c r="DW3" i="56" s="1"/>
  <c r="DX3" i="56" s="1"/>
  <c r="CV6" i="56"/>
  <c r="CW6" i="56" s="1"/>
  <c r="CX6" i="56" s="1"/>
  <c r="CY6" i="56" s="1"/>
  <c r="CZ6" i="56" s="1"/>
  <c r="DA6" i="56" s="1"/>
  <c r="DB6" i="56" s="1"/>
  <c r="DC6" i="56" s="1"/>
  <c r="DD6" i="56" s="1"/>
  <c r="DE6" i="56" s="1"/>
  <c r="DF6" i="56" s="1"/>
  <c r="DG6" i="56" s="1"/>
  <c r="DH6" i="56" s="1"/>
  <c r="DI6" i="56" s="1"/>
  <c r="DJ6" i="56" s="1"/>
  <c r="DK6" i="56" s="1"/>
  <c r="DL6" i="56" s="1"/>
  <c r="DM6" i="56" s="1"/>
  <c r="DN6" i="56" s="1"/>
  <c r="DO6" i="56" s="1"/>
  <c r="DP6" i="56" s="1"/>
  <c r="DQ6" i="56" s="1"/>
  <c r="DR6" i="56" s="1"/>
  <c r="DS6" i="56" s="1"/>
  <c r="DT6" i="56" s="1"/>
  <c r="DU6" i="56" s="1"/>
  <c r="DV6" i="56" s="1"/>
  <c r="DW6" i="56" s="1"/>
  <c r="DX6" i="56" s="1"/>
  <c r="CV12" i="56"/>
  <c r="CW12" i="56" s="1"/>
  <c r="CX12" i="56" s="1"/>
  <c r="CY12" i="56" s="1"/>
  <c r="CZ12" i="56" s="1"/>
  <c r="DA12" i="56" s="1"/>
  <c r="DB12" i="56" s="1"/>
  <c r="DC12" i="56" s="1"/>
  <c r="DD12" i="56" s="1"/>
  <c r="DE12" i="56" s="1"/>
  <c r="DF12" i="56" s="1"/>
  <c r="DG12" i="56" s="1"/>
  <c r="DH12" i="56" s="1"/>
  <c r="DI12" i="56" s="1"/>
  <c r="DJ12" i="56" s="1"/>
  <c r="DK12" i="56" s="1"/>
  <c r="DL12" i="56" s="1"/>
  <c r="DM12" i="56" s="1"/>
  <c r="DN12" i="56" s="1"/>
  <c r="DO12" i="56" s="1"/>
  <c r="DP12" i="56" s="1"/>
  <c r="DQ12" i="56" s="1"/>
  <c r="DR12" i="56" s="1"/>
  <c r="DS12" i="56" s="1"/>
  <c r="DT12" i="56" s="1"/>
  <c r="DU12" i="56" s="1"/>
  <c r="DV12" i="56" s="1"/>
  <c r="DW12" i="56" s="1"/>
  <c r="DX12" i="56" s="1"/>
  <c r="CV18" i="56"/>
  <c r="CW18" i="56" s="1"/>
  <c r="CX18" i="56" s="1"/>
  <c r="CY18" i="56" s="1"/>
  <c r="CZ18" i="56" s="1"/>
  <c r="DA18" i="56" s="1"/>
  <c r="DB18" i="56" s="1"/>
  <c r="DC18" i="56" s="1"/>
  <c r="DD18" i="56" s="1"/>
  <c r="DE18" i="56" s="1"/>
  <c r="DF18" i="56" s="1"/>
  <c r="DG18" i="56" s="1"/>
  <c r="DH18" i="56" s="1"/>
  <c r="DI18" i="56" s="1"/>
  <c r="DJ18" i="56" s="1"/>
  <c r="DK18" i="56" s="1"/>
  <c r="DL18" i="56" s="1"/>
  <c r="DM18" i="56" s="1"/>
  <c r="DN18" i="56" s="1"/>
  <c r="DO18" i="56" s="1"/>
  <c r="DP18" i="56" s="1"/>
  <c r="DQ18" i="56" s="1"/>
  <c r="DR18" i="56" s="1"/>
  <c r="DS18" i="56" s="1"/>
  <c r="DT18" i="56" s="1"/>
  <c r="DU18" i="56" s="1"/>
  <c r="DV18" i="56" s="1"/>
  <c r="DW18" i="56" s="1"/>
  <c r="DX18" i="56" s="1"/>
  <c r="CV24" i="56"/>
  <c r="CW24" i="56" s="1"/>
  <c r="CX24" i="56" s="1"/>
  <c r="CY24" i="56" s="1"/>
  <c r="CZ24" i="56" s="1"/>
  <c r="DA24" i="56" s="1"/>
  <c r="DB24" i="56" s="1"/>
  <c r="DC24" i="56" s="1"/>
  <c r="DD24" i="56" s="1"/>
  <c r="DE24" i="56" s="1"/>
  <c r="DF24" i="56" s="1"/>
  <c r="DG24" i="56" s="1"/>
  <c r="DH24" i="56" s="1"/>
  <c r="DI24" i="56" s="1"/>
  <c r="DJ24" i="56" s="1"/>
  <c r="DK24" i="56" s="1"/>
  <c r="DL24" i="56" s="1"/>
  <c r="DM24" i="56" s="1"/>
  <c r="DN24" i="56" s="1"/>
  <c r="DO24" i="56" s="1"/>
  <c r="DP24" i="56" s="1"/>
  <c r="DQ24" i="56" s="1"/>
  <c r="DR24" i="56" s="1"/>
  <c r="DS24" i="56" s="1"/>
  <c r="DT24" i="56" s="1"/>
  <c r="DU24" i="56" s="1"/>
  <c r="DV24" i="56" s="1"/>
  <c r="DW24" i="56" s="1"/>
  <c r="DX24" i="56" s="1"/>
  <c r="CV9" i="56"/>
  <c r="CW9" i="56" s="1"/>
  <c r="CX9" i="56" s="1"/>
  <c r="CY9" i="56" s="1"/>
  <c r="CZ9" i="56" s="1"/>
  <c r="DA9" i="56" s="1"/>
  <c r="DB9" i="56" s="1"/>
  <c r="DC9" i="56" s="1"/>
  <c r="DD9" i="56" s="1"/>
  <c r="DE9" i="56" s="1"/>
  <c r="DF9" i="56" s="1"/>
  <c r="DG9" i="56" s="1"/>
  <c r="DH9" i="56" s="1"/>
  <c r="DI9" i="56" s="1"/>
  <c r="DJ9" i="56" s="1"/>
  <c r="DK9" i="56" s="1"/>
  <c r="DL9" i="56" s="1"/>
  <c r="DM9" i="56" s="1"/>
  <c r="DN9" i="56" s="1"/>
  <c r="DO9" i="56" s="1"/>
  <c r="DP9" i="56" s="1"/>
  <c r="DQ9" i="56" s="1"/>
  <c r="DR9" i="56" s="1"/>
  <c r="DS9" i="56" s="1"/>
  <c r="DT9" i="56" s="1"/>
  <c r="DU9" i="56" s="1"/>
  <c r="DV9" i="56" s="1"/>
  <c r="DW9" i="56" s="1"/>
  <c r="DX9" i="56" s="1"/>
  <c r="CV21" i="56"/>
  <c r="CW21" i="56" s="1"/>
  <c r="CX21" i="56" s="1"/>
  <c r="CY21" i="56" s="1"/>
  <c r="CZ21" i="56" s="1"/>
  <c r="DA21" i="56" s="1"/>
  <c r="DB21" i="56" s="1"/>
  <c r="DC21" i="56" s="1"/>
  <c r="DD21" i="56" s="1"/>
  <c r="DE21" i="56" s="1"/>
  <c r="DF21" i="56" s="1"/>
  <c r="DG21" i="56" s="1"/>
  <c r="DH21" i="56" s="1"/>
  <c r="DI21" i="56" s="1"/>
  <c r="DJ21" i="56" s="1"/>
  <c r="DK21" i="56" s="1"/>
  <c r="DL21" i="56" s="1"/>
  <c r="DM21" i="56" s="1"/>
  <c r="DN21" i="56" s="1"/>
  <c r="DO21" i="56" s="1"/>
  <c r="DP21" i="56" s="1"/>
  <c r="DQ21" i="56" s="1"/>
  <c r="DR21" i="56" s="1"/>
  <c r="DS21" i="56" s="1"/>
  <c r="DT21" i="56" s="1"/>
  <c r="DU21" i="56" s="1"/>
  <c r="DV21" i="56" s="1"/>
  <c r="DW21" i="56" s="1"/>
  <c r="DX21" i="56" s="1"/>
  <c r="CV15" i="56"/>
  <c r="CW15" i="56" s="1"/>
  <c r="CX15" i="56" s="1"/>
  <c r="CY15" i="56" s="1"/>
  <c r="CZ15" i="56" s="1"/>
  <c r="DA15" i="56" s="1"/>
  <c r="DB15" i="56" s="1"/>
  <c r="DC15" i="56" s="1"/>
  <c r="DD15" i="56" s="1"/>
  <c r="DE15" i="56" s="1"/>
  <c r="DF15" i="56" s="1"/>
  <c r="DG15" i="56" s="1"/>
  <c r="DH15" i="56" s="1"/>
  <c r="DI15" i="56" s="1"/>
  <c r="DJ15" i="56" s="1"/>
  <c r="DK15" i="56" s="1"/>
  <c r="DL15" i="56" s="1"/>
  <c r="DM15" i="56" s="1"/>
  <c r="DN15" i="56" s="1"/>
  <c r="DO15" i="56" s="1"/>
  <c r="DP15" i="56" s="1"/>
  <c r="DQ15" i="56" s="1"/>
  <c r="DR15" i="56" s="1"/>
  <c r="DS15" i="56" s="1"/>
  <c r="DT15" i="56" s="1"/>
  <c r="DU15" i="56" s="1"/>
  <c r="DV15" i="56" s="1"/>
  <c r="DW15" i="56" s="1"/>
  <c r="DX15" i="56" s="1"/>
  <c r="CX3" i="58"/>
  <c r="CY3" i="58" s="1"/>
  <c r="CZ3" i="58" s="1"/>
  <c r="DA3" i="58" s="1"/>
  <c r="DB3" i="58" s="1"/>
  <c r="DC3" i="58" s="1"/>
  <c r="DD3" i="58" s="1"/>
  <c r="DE3" i="58" s="1"/>
  <c r="DF3" i="58" s="1"/>
  <c r="DG3" i="58" s="1"/>
  <c r="DH3" i="58" s="1"/>
  <c r="DI3" i="58" s="1"/>
  <c r="DJ3" i="58" s="1"/>
  <c r="DK3" i="58" s="1"/>
  <c r="DL3" i="58" s="1"/>
  <c r="DM3" i="58" s="1"/>
  <c r="DN3" i="58" s="1"/>
  <c r="DO3" i="58" s="1"/>
  <c r="DP3" i="58" s="1"/>
  <c r="DQ3" i="58" s="1"/>
  <c r="DR3" i="58" s="1"/>
  <c r="DS3" i="58" s="1"/>
  <c r="DT3" i="58" s="1"/>
  <c r="DU3" i="58" s="1"/>
  <c r="DV3" i="58" s="1"/>
  <c r="DW3" i="58" s="1"/>
  <c r="DX3" i="58" s="1"/>
  <c r="DY3" i="58" s="1"/>
  <c r="DZ3" i="58" s="1"/>
  <c r="CX6" i="58"/>
  <c r="CY6" i="58" s="1"/>
  <c r="CZ6" i="58" s="1"/>
  <c r="DA6" i="58" s="1"/>
  <c r="DB6" i="58" s="1"/>
  <c r="DC6" i="58" s="1"/>
  <c r="DD6" i="58" s="1"/>
  <c r="DE6" i="58" s="1"/>
  <c r="DF6" i="58" s="1"/>
  <c r="DG6" i="58" s="1"/>
  <c r="DH6" i="58" s="1"/>
  <c r="DI6" i="58" s="1"/>
  <c r="DJ6" i="58" s="1"/>
  <c r="DK6" i="58" s="1"/>
  <c r="DL6" i="58" s="1"/>
  <c r="DM6" i="58" s="1"/>
  <c r="DN6" i="58" s="1"/>
  <c r="DO6" i="58" s="1"/>
  <c r="DP6" i="58" s="1"/>
  <c r="DQ6" i="58" s="1"/>
  <c r="DR6" i="58" s="1"/>
  <c r="DS6" i="58" s="1"/>
  <c r="DT6" i="58" s="1"/>
  <c r="DU6" i="58" s="1"/>
  <c r="DV6" i="58" s="1"/>
  <c r="DW6" i="58" s="1"/>
  <c r="DX6" i="58" s="1"/>
  <c r="DY6" i="58" s="1"/>
  <c r="DZ6" i="58" s="1"/>
  <c r="CX9" i="58"/>
  <c r="CY9" i="58" s="1"/>
  <c r="CZ9" i="58" s="1"/>
  <c r="DA9" i="58" s="1"/>
  <c r="DB9" i="58" s="1"/>
  <c r="DC9" i="58" s="1"/>
  <c r="DD9" i="58" s="1"/>
  <c r="DE9" i="58" s="1"/>
  <c r="DF9" i="58" s="1"/>
  <c r="DG9" i="58" s="1"/>
  <c r="DH9" i="58" s="1"/>
  <c r="DI9" i="58" s="1"/>
  <c r="DJ9" i="58" s="1"/>
  <c r="DK9" i="58" s="1"/>
  <c r="DL9" i="58" s="1"/>
  <c r="DM9" i="58" s="1"/>
  <c r="DN9" i="58" s="1"/>
  <c r="DO9" i="58" s="1"/>
  <c r="DP9" i="58" s="1"/>
  <c r="DQ9" i="58" s="1"/>
  <c r="DR9" i="58" s="1"/>
  <c r="DS9" i="58" s="1"/>
  <c r="DT9" i="58" s="1"/>
  <c r="DU9" i="58" s="1"/>
  <c r="DV9" i="58" s="1"/>
  <c r="DW9" i="58" s="1"/>
  <c r="DX9" i="58" s="1"/>
  <c r="DY9" i="58" s="1"/>
  <c r="DZ9" i="58" s="1"/>
  <c r="CX12" i="58"/>
  <c r="CY12" i="58" s="1"/>
  <c r="CZ12" i="58" s="1"/>
  <c r="DA12" i="58" s="1"/>
  <c r="DB12" i="58" s="1"/>
  <c r="DC12" i="58" s="1"/>
  <c r="DD12" i="58" s="1"/>
  <c r="DE12" i="58" s="1"/>
  <c r="DF12" i="58" s="1"/>
  <c r="DG12" i="58" s="1"/>
  <c r="DH12" i="58" s="1"/>
  <c r="DI12" i="58" s="1"/>
  <c r="DJ12" i="58" s="1"/>
  <c r="DK12" i="58" s="1"/>
  <c r="DL12" i="58" s="1"/>
  <c r="DM12" i="58" s="1"/>
  <c r="DN12" i="58" s="1"/>
  <c r="DO12" i="58" s="1"/>
  <c r="DP12" i="58" s="1"/>
  <c r="DQ12" i="58" s="1"/>
  <c r="DR12" i="58" s="1"/>
  <c r="DS12" i="58" s="1"/>
  <c r="DT12" i="58" s="1"/>
  <c r="DU12" i="58" s="1"/>
  <c r="DV12" i="58" s="1"/>
  <c r="DW12" i="58" s="1"/>
  <c r="DX12" i="58" s="1"/>
  <c r="DY12" i="58" s="1"/>
  <c r="DZ12" i="58" s="1"/>
  <c r="CX15" i="58"/>
  <c r="CY15" i="58" s="1"/>
  <c r="CZ15" i="58" s="1"/>
  <c r="DA15" i="58" s="1"/>
  <c r="DB15" i="58" s="1"/>
  <c r="DC15" i="58" s="1"/>
  <c r="DD15" i="58" s="1"/>
  <c r="DE15" i="58" s="1"/>
  <c r="DF15" i="58" s="1"/>
  <c r="DG15" i="58" s="1"/>
  <c r="DH15" i="58" s="1"/>
  <c r="DI15" i="58" s="1"/>
  <c r="DJ15" i="58" s="1"/>
  <c r="DK15" i="58" s="1"/>
  <c r="DL15" i="58" s="1"/>
  <c r="DM15" i="58" s="1"/>
  <c r="DN15" i="58" s="1"/>
  <c r="DO15" i="58" s="1"/>
  <c r="DP15" i="58" s="1"/>
  <c r="DQ15" i="58" s="1"/>
  <c r="DR15" i="58" s="1"/>
  <c r="DS15" i="58" s="1"/>
  <c r="DT15" i="58" s="1"/>
  <c r="DU15" i="58" s="1"/>
  <c r="DV15" i="58" s="1"/>
  <c r="DW15" i="58" s="1"/>
  <c r="DX15" i="58" s="1"/>
  <c r="DY15" i="58" s="1"/>
  <c r="DZ15" i="58" s="1"/>
  <c r="CX18" i="58"/>
  <c r="CY18" i="58" s="1"/>
  <c r="CZ18" i="58" s="1"/>
  <c r="DA18" i="58" s="1"/>
  <c r="DB18" i="58" s="1"/>
  <c r="DC18" i="58" s="1"/>
  <c r="DD18" i="58" s="1"/>
  <c r="DE18" i="58" s="1"/>
  <c r="DF18" i="58" s="1"/>
  <c r="DG18" i="58" s="1"/>
  <c r="DH18" i="58" s="1"/>
  <c r="DI18" i="58" s="1"/>
  <c r="DJ18" i="58" s="1"/>
  <c r="DK18" i="58" s="1"/>
  <c r="DL18" i="58" s="1"/>
  <c r="DM18" i="58" s="1"/>
  <c r="DN18" i="58" s="1"/>
  <c r="DO18" i="58" s="1"/>
  <c r="DP18" i="58" s="1"/>
  <c r="DQ18" i="58" s="1"/>
  <c r="DR18" i="58" s="1"/>
  <c r="DS18" i="58" s="1"/>
  <c r="DT18" i="58" s="1"/>
  <c r="DU18" i="58" s="1"/>
  <c r="DV18" i="58" s="1"/>
  <c r="DW18" i="58" s="1"/>
  <c r="DX18" i="58" s="1"/>
  <c r="DY18" i="58" s="1"/>
  <c r="DZ18" i="58" s="1"/>
  <c r="CX21" i="58"/>
  <c r="CY21" i="58" s="1"/>
  <c r="CZ21" i="58" s="1"/>
  <c r="DA21" i="58" s="1"/>
  <c r="DB21" i="58" s="1"/>
  <c r="DC21" i="58" s="1"/>
  <c r="DD21" i="58" s="1"/>
  <c r="DE21" i="58" s="1"/>
  <c r="DF21" i="58" s="1"/>
  <c r="DG21" i="58" s="1"/>
  <c r="DH21" i="58" s="1"/>
  <c r="DI21" i="58" s="1"/>
  <c r="DJ21" i="58" s="1"/>
  <c r="DK21" i="58" s="1"/>
  <c r="DL21" i="58" s="1"/>
  <c r="DM21" i="58" s="1"/>
  <c r="DN21" i="58" s="1"/>
  <c r="DO21" i="58" s="1"/>
  <c r="DP21" i="58" s="1"/>
  <c r="DQ21" i="58" s="1"/>
  <c r="DR21" i="58" s="1"/>
  <c r="DS21" i="58" s="1"/>
  <c r="DT21" i="58" s="1"/>
  <c r="DU21" i="58" s="1"/>
  <c r="DV21" i="58" s="1"/>
  <c r="DW21" i="58" s="1"/>
  <c r="DX21" i="58" s="1"/>
  <c r="DY21" i="58" s="1"/>
  <c r="DZ21" i="58" s="1"/>
  <c r="CX24" i="58"/>
  <c r="CY24" i="58" s="1"/>
  <c r="CZ24" i="58" s="1"/>
  <c r="DA24" i="58" s="1"/>
  <c r="DB24" i="58" s="1"/>
  <c r="DC24" i="58" s="1"/>
  <c r="DD24" i="58" s="1"/>
  <c r="DE24" i="58" s="1"/>
  <c r="DF24" i="58" s="1"/>
  <c r="DG24" i="58" s="1"/>
  <c r="DH24" i="58" s="1"/>
  <c r="DI24" i="58" s="1"/>
  <c r="DJ24" i="58" s="1"/>
  <c r="DK24" i="58" s="1"/>
  <c r="DL24" i="58" s="1"/>
  <c r="DM24" i="58" s="1"/>
  <c r="DN24" i="58" s="1"/>
  <c r="DO24" i="58" s="1"/>
  <c r="DP24" i="58" s="1"/>
  <c r="DQ24" i="58" s="1"/>
  <c r="DR24" i="58" s="1"/>
  <c r="DS24" i="58" s="1"/>
  <c r="DT24" i="58" s="1"/>
  <c r="DU24" i="58" s="1"/>
  <c r="DV24" i="58" s="1"/>
  <c r="DW24" i="58" s="1"/>
  <c r="DX24" i="58" s="1"/>
  <c r="DY24" i="58" s="1"/>
  <c r="DZ24" i="58" s="1"/>
  <c r="CV3" i="57"/>
  <c r="CW3" i="57" s="1"/>
  <c r="CX3" i="57" s="1"/>
  <c r="CY3" i="57" s="1"/>
  <c r="CZ3" i="57" s="1"/>
  <c r="DA3" i="57" s="1"/>
  <c r="DB3" i="57" s="1"/>
  <c r="DC3" i="57" s="1"/>
  <c r="DD3" i="57" s="1"/>
  <c r="DE3" i="57" s="1"/>
  <c r="DF3" i="57" s="1"/>
  <c r="DG3" i="57" s="1"/>
  <c r="DH3" i="57" s="1"/>
  <c r="DI3" i="57" s="1"/>
  <c r="DJ3" i="57" s="1"/>
  <c r="DK3" i="57" s="1"/>
  <c r="DL3" i="57" s="1"/>
  <c r="DM3" i="57" s="1"/>
  <c r="DN3" i="57" s="1"/>
  <c r="DO3" i="57" s="1"/>
  <c r="DP3" i="57" s="1"/>
  <c r="DQ3" i="57" s="1"/>
  <c r="DR3" i="57" s="1"/>
  <c r="DS3" i="57" s="1"/>
  <c r="DT3" i="57" s="1"/>
  <c r="DU3" i="57" s="1"/>
  <c r="DV3" i="57" s="1"/>
  <c r="DW3" i="57" s="1"/>
  <c r="DX3" i="57" s="1"/>
  <c r="CX4" i="58"/>
  <c r="CY4" i="58" s="1"/>
  <c r="CZ4" i="58" s="1"/>
  <c r="DA4" i="58" s="1"/>
  <c r="DB4" i="58" s="1"/>
  <c r="DC4" i="58" s="1"/>
  <c r="DD4" i="58" s="1"/>
  <c r="DE4" i="58" s="1"/>
  <c r="DF4" i="58" s="1"/>
  <c r="DG4" i="58" s="1"/>
  <c r="DH4" i="58" s="1"/>
  <c r="DI4" i="58" s="1"/>
  <c r="DJ4" i="58" s="1"/>
  <c r="DK4" i="58" s="1"/>
  <c r="DL4" i="58" s="1"/>
  <c r="DM4" i="58" s="1"/>
  <c r="DN4" i="58" s="1"/>
  <c r="DO4" i="58" s="1"/>
  <c r="DP4" i="58" s="1"/>
  <c r="DQ4" i="58" s="1"/>
  <c r="DR4" i="58" s="1"/>
  <c r="DS4" i="58" s="1"/>
  <c r="DT4" i="58" s="1"/>
  <c r="DU4" i="58" s="1"/>
  <c r="DV4" i="58" s="1"/>
  <c r="DW4" i="58" s="1"/>
  <c r="DX4" i="58" s="1"/>
  <c r="DY4" i="58" s="1"/>
  <c r="DZ4" i="58" s="1"/>
  <c r="CX7" i="58"/>
  <c r="CY7" i="58" s="1"/>
  <c r="CZ7" i="58" s="1"/>
  <c r="DA7" i="58" s="1"/>
  <c r="DB7" i="58" s="1"/>
  <c r="DC7" i="58" s="1"/>
  <c r="DD7" i="58" s="1"/>
  <c r="DE7" i="58" s="1"/>
  <c r="DF7" i="58" s="1"/>
  <c r="DG7" i="58" s="1"/>
  <c r="DH7" i="58" s="1"/>
  <c r="DI7" i="58" s="1"/>
  <c r="DJ7" i="58" s="1"/>
  <c r="DK7" i="58" s="1"/>
  <c r="DL7" i="58" s="1"/>
  <c r="DM7" i="58" s="1"/>
  <c r="DN7" i="58" s="1"/>
  <c r="DO7" i="58" s="1"/>
  <c r="DP7" i="58" s="1"/>
  <c r="DQ7" i="58" s="1"/>
  <c r="DR7" i="58" s="1"/>
  <c r="DS7" i="58" s="1"/>
  <c r="DT7" i="58" s="1"/>
  <c r="DU7" i="58" s="1"/>
  <c r="DV7" i="58" s="1"/>
  <c r="DW7" i="58" s="1"/>
  <c r="DX7" i="58" s="1"/>
  <c r="DY7" i="58" s="1"/>
  <c r="DZ7" i="58" s="1"/>
  <c r="CX10" i="58"/>
  <c r="CY10" i="58" s="1"/>
  <c r="CZ10" i="58" s="1"/>
  <c r="DA10" i="58" s="1"/>
  <c r="DB10" i="58" s="1"/>
  <c r="DC10" i="58" s="1"/>
  <c r="DD10" i="58" s="1"/>
  <c r="DE10" i="58" s="1"/>
  <c r="DF10" i="58" s="1"/>
  <c r="DG10" i="58" s="1"/>
  <c r="DH10" i="58" s="1"/>
  <c r="DI10" i="58" s="1"/>
  <c r="DJ10" i="58" s="1"/>
  <c r="DK10" i="58" s="1"/>
  <c r="DL10" i="58" s="1"/>
  <c r="DM10" i="58" s="1"/>
  <c r="DN10" i="58" s="1"/>
  <c r="DO10" i="58" s="1"/>
  <c r="DP10" i="58" s="1"/>
  <c r="DQ10" i="58" s="1"/>
  <c r="DR10" i="58" s="1"/>
  <c r="DS10" i="58" s="1"/>
  <c r="DT10" i="58" s="1"/>
  <c r="DU10" i="58" s="1"/>
  <c r="DV10" i="58" s="1"/>
  <c r="DW10" i="58" s="1"/>
  <c r="DX10" i="58" s="1"/>
  <c r="DY10" i="58" s="1"/>
  <c r="DZ10" i="58" s="1"/>
  <c r="CX13" i="58"/>
  <c r="CY13" i="58" s="1"/>
  <c r="CZ13" i="58" s="1"/>
  <c r="DA13" i="58" s="1"/>
  <c r="DB13" i="58" s="1"/>
  <c r="DC13" i="58" s="1"/>
  <c r="DD13" i="58" s="1"/>
  <c r="DE13" i="58" s="1"/>
  <c r="DF13" i="58" s="1"/>
  <c r="DG13" i="58" s="1"/>
  <c r="DH13" i="58" s="1"/>
  <c r="DI13" i="58" s="1"/>
  <c r="DJ13" i="58" s="1"/>
  <c r="DK13" i="58" s="1"/>
  <c r="DL13" i="58" s="1"/>
  <c r="DM13" i="58" s="1"/>
  <c r="DN13" i="58" s="1"/>
  <c r="DO13" i="58" s="1"/>
  <c r="DP13" i="58" s="1"/>
  <c r="DQ13" i="58" s="1"/>
  <c r="DR13" i="58" s="1"/>
  <c r="DS13" i="58" s="1"/>
  <c r="DT13" i="58" s="1"/>
  <c r="DU13" i="58" s="1"/>
  <c r="DV13" i="58" s="1"/>
  <c r="DW13" i="58" s="1"/>
  <c r="DX13" i="58" s="1"/>
  <c r="DY13" i="58" s="1"/>
  <c r="DZ13" i="58" s="1"/>
  <c r="CV11" i="56"/>
  <c r="CW11" i="56" s="1"/>
  <c r="CX11" i="56" s="1"/>
  <c r="CY11" i="56" s="1"/>
  <c r="CZ11" i="56" s="1"/>
  <c r="DA11" i="56" s="1"/>
  <c r="DB11" i="56" s="1"/>
  <c r="DC11" i="56" s="1"/>
  <c r="DD11" i="56" s="1"/>
  <c r="DE11" i="56" s="1"/>
  <c r="DF11" i="56" s="1"/>
  <c r="DG11" i="56" s="1"/>
  <c r="DH11" i="56" s="1"/>
  <c r="DI11" i="56" s="1"/>
  <c r="DJ11" i="56" s="1"/>
  <c r="DK11" i="56" s="1"/>
  <c r="DL11" i="56" s="1"/>
  <c r="DM11" i="56" s="1"/>
  <c r="DN11" i="56" s="1"/>
  <c r="DO11" i="56" s="1"/>
  <c r="DP11" i="56" s="1"/>
  <c r="DQ11" i="56" s="1"/>
  <c r="DR11" i="56" s="1"/>
  <c r="DS11" i="56" s="1"/>
  <c r="DT11" i="56" s="1"/>
  <c r="DU11" i="56" s="1"/>
  <c r="DV11" i="56" s="1"/>
  <c r="DW11" i="56" s="1"/>
  <c r="DX11" i="56" s="1"/>
  <c r="CV14" i="56"/>
  <c r="CW14" i="56" s="1"/>
  <c r="CX14" i="56" s="1"/>
  <c r="CY14" i="56" s="1"/>
  <c r="CZ14" i="56" s="1"/>
  <c r="DA14" i="56" s="1"/>
  <c r="DB14" i="56" s="1"/>
  <c r="DC14" i="56" s="1"/>
  <c r="DD14" i="56" s="1"/>
  <c r="DE14" i="56" s="1"/>
  <c r="DF14" i="56" s="1"/>
  <c r="DG14" i="56" s="1"/>
  <c r="DH14" i="56" s="1"/>
  <c r="DI14" i="56" s="1"/>
  <c r="DJ14" i="56" s="1"/>
  <c r="DK14" i="56" s="1"/>
  <c r="DL14" i="56" s="1"/>
  <c r="DM14" i="56" s="1"/>
  <c r="DN14" i="56" s="1"/>
  <c r="DO14" i="56" s="1"/>
  <c r="DP14" i="56" s="1"/>
  <c r="DQ14" i="56" s="1"/>
  <c r="DR14" i="56" s="1"/>
  <c r="DS14" i="56" s="1"/>
  <c r="DT14" i="56" s="1"/>
  <c r="DU14" i="56" s="1"/>
  <c r="DV14" i="56" s="1"/>
  <c r="DW14" i="56" s="1"/>
  <c r="DX14" i="56" s="1"/>
  <c r="CV17" i="56"/>
  <c r="CW17" i="56" s="1"/>
  <c r="CX17" i="56" s="1"/>
  <c r="CY17" i="56" s="1"/>
  <c r="CZ17" i="56" s="1"/>
  <c r="DA17" i="56" s="1"/>
  <c r="DB17" i="56" s="1"/>
  <c r="DC17" i="56" s="1"/>
  <c r="DD17" i="56" s="1"/>
  <c r="DE17" i="56" s="1"/>
  <c r="DF17" i="56" s="1"/>
  <c r="DG17" i="56" s="1"/>
  <c r="DH17" i="56" s="1"/>
  <c r="DI17" i="56" s="1"/>
  <c r="DJ17" i="56" s="1"/>
  <c r="DK17" i="56" s="1"/>
  <c r="DL17" i="56" s="1"/>
  <c r="DM17" i="56" s="1"/>
  <c r="DN17" i="56" s="1"/>
  <c r="DO17" i="56" s="1"/>
  <c r="DP17" i="56" s="1"/>
  <c r="DQ17" i="56" s="1"/>
  <c r="DR17" i="56" s="1"/>
  <c r="DS17" i="56" s="1"/>
  <c r="DT17" i="56" s="1"/>
  <c r="DU17" i="56" s="1"/>
  <c r="DV17" i="56" s="1"/>
  <c r="DW17" i="56" s="1"/>
  <c r="DX17" i="56" s="1"/>
  <c r="CV5" i="56"/>
  <c r="CW5" i="56" s="1"/>
  <c r="CX5" i="56" s="1"/>
  <c r="CY5" i="56" s="1"/>
  <c r="CZ5" i="56" s="1"/>
  <c r="DA5" i="56" s="1"/>
  <c r="DB5" i="56" s="1"/>
  <c r="DC5" i="56" s="1"/>
  <c r="DD5" i="56" s="1"/>
  <c r="DE5" i="56" s="1"/>
  <c r="DF5" i="56" s="1"/>
  <c r="DG5" i="56" s="1"/>
  <c r="DH5" i="56" s="1"/>
  <c r="DI5" i="56" s="1"/>
  <c r="DJ5" i="56" s="1"/>
  <c r="DK5" i="56" s="1"/>
  <c r="DL5" i="56" s="1"/>
  <c r="DM5" i="56" s="1"/>
  <c r="DN5" i="56" s="1"/>
  <c r="DO5" i="56" s="1"/>
  <c r="DP5" i="56" s="1"/>
  <c r="DQ5" i="56" s="1"/>
  <c r="DR5" i="56" s="1"/>
  <c r="DS5" i="56" s="1"/>
  <c r="DT5" i="56" s="1"/>
  <c r="DU5" i="56" s="1"/>
  <c r="DV5" i="56" s="1"/>
  <c r="DW5" i="56" s="1"/>
  <c r="DX5" i="56" s="1"/>
  <c r="CX17" i="58"/>
  <c r="CY17" i="58" s="1"/>
  <c r="CZ17" i="58" s="1"/>
  <c r="DA17" i="58" s="1"/>
  <c r="DB17" i="58" s="1"/>
  <c r="DC17" i="58" s="1"/>
  <c r="DD17" i="58" s="1"/>
  <c r="DE17" i="58" s="1"/>
  <c r="DF17" i="58" s="1"/>
  <c r="DG17" i="58" s="1"/>
  <c r="DH17" i="58" s="1"/>
  <c r="DI17" i="58" s="1"/>
  <c r="DJ17" i="58" s="1"/>
  <c r="DK17" i="58" s="1"/>
  <c r="DL17" i="58" s="1"/>
  <c r="DM17" i="58" s="1"/>
  <c r="DN17" i="58" s="1"/>
  <c r="DO17" i="58" s="1"/>
  <c r="DP17" i="58" s="1"/>
  <c r="DQ17" i="58" s="1"/>
  <c r="DR17" i="58" s="1"/>
  <c r="DS17" i="58" s="1"/>
  <c r="DT17" i="58" s="1"/>
  <c r="DU17" i="58" s="1"/>
  <c r="DV17" i="58" s="1"/>
  <c r="DW17" i="58" s="1"/>
  <c r="DX17" i="58" s="1"/>
  <c r="DY17" i="58" s="1"/>
  <c r="DZ17" i="58" s="1"/>
  <c r="CV8" i="56"/>
  <c r="CW8" i="56" s="1"/>
  <c r="CX8" i="56" s="1"/>
  <c r="CY8" i="56" s="1"/>
  <c r="CZ8" i="56" s="1"/>
  <c r="DA8" i="56" s="1"/>
  <c r="DB8" i="56" s="1"/>
  <c r="DC8" i="56" s="1"/>
  <c r="DD8" i="56" s="1"/>
  <c r="DE8" i="56" s="1"/>
  <c r="DF8" i="56" s="1"/>
  <c r="DG8" i="56" s="1"/>
  <c r="DH8" i="56" s="1"/>
  <c r="DI8" i="56" s="1"/>
  <c r="DJ8" i="56" s="1"/>
  <c r="DK8" i="56" s="1"/>
  <c r="DL8" i="56" s="1"/>
  <c r="DM8" i="56" s="1"/>
  <c r="DN8" i="56" s="1"/>
  <c r="DO8" i="56" s="1"/>
  <c r="DP8" i="56" s="1"/>
  <c r="DQ8" i="56" s="1"/>
  <c r="DR8" i="56" s="1"/>
  <c r="DS8" i="56" s="1"/>
  <c r="DT8" i="56" s="1"/>
  <c r="DU8" i="56" s="1"/>
  <c r="DV8" i="56" s="1"/>
  <c r="DW8" i="56" s="1"/>
  <c r="DX8" i="56" s="1"/>
  <c r="CV5" i="57"/>
  <c r="CW5" i="57" s="1"/>
  <c r="CX5" i="57" s="1"/>
  <c r="CY5" i="57" s="1"/>
  <c r="CZ5" i="57" s="1"/>
  <c r="DA5" i="57" s="1"/>
  <c r="DB5" i="57" s="1"/>
  <c r="DC5" i="57" s="1"/>
  <c r="DD5" i="57" s="1"/>
  <c r="DE5" i="57" s="1"/>
  <c r="DF5" i="57" s="1"/>
  <c r="DG5" i="57" s="1"/>
  <c r="DH5" i="57" s="1"/>
  <c r="DI5" i="57" s="1"/>
  <c r="DJ5" i="57" s="1"/>
  <c r="DK5" i="57" s="1"/>
  <c r="DL5" i="57" s="1"/>
  <c r="DM5" i="57" s="1"/>
  <c r="DN5" i="57" s="1"/>
  <c r="DO5" i="57" s="1"/>
  <c r="DP5" i="57" s="1"/>
  <c r="DQ5" i="57" s="1"/>
  <c r="DR5" i="57" s="1"/>
  <c r="DS5" i="57" s="1"/>
  <c r="DT5" i="57" s="1"/>
  <c r="DU5" i="57" s="1"/>
  <c r="DV5" i="57" s="1"/>
  <c r="DW5" i="57" s="1"/>
  <c r="DX5" i="57" s="1"/>
  <c r="CV8" i="57"/>
  <c r="CW8" i="57" s="1"/>
  <c r="CX8" i="57" s="1"/>
  <c r="CY8" i="57" s="1"/>
  <c r="CZ8" i="57" s="1"/>
  <c r="DA8" i="57" s="1"/>
  <c r="DB8" i="57" s="1"/>
  <c r="DC8" i="57" s="1"/>
  <c r="DD8" i="57" s="1"/>
  <c r="DE8" i="57" s="1"/>
  <c r="DF8" i="57" s="1"/>
  <c r="DG8" i="57" s="1"/>
  <c r="DH8" i="57" s="1"/>
  <c r="DI8" i="57" s="1"/>
  <c r="DJ8" i="57" s="1"/>
  <c r="DK8" i="57" s="1"/>
  <c r="DL8" i="57" s="1"/>
  <c r="DM8" i="57" s="1"/>
  <c r="DN8" i="57" s="1"/>
  <c r="DO8" i="57" s="1"/>
  <c r="DP8" i="57" s="1"/>
  <c r="DQ8" i="57" s="1"/>
  <c r="DR8" i="57" s="1"/>
  <c r="DS8" i="57" s="1"/>
  <c r="DT8" i="57" s="1"/>
  <c r="DU8" i="57" s="1"/>
  <c r="DV8" i="57" s="1"/>
  <c r="DW8" i="57" s="1"/>
  <c r="DX8" i="57" s="1"/>
  <c r="CV11" i="57"/>
  <c r="CW11" i="57" s="1"/>
  <c r="CX11" i="57" s="1"/>
  <c r="CY11" i="57" s="1"/>
  <c r="CZ11" i="57" s="1"/>
  <c r="DA11" i="57" s="1"/>
  <c r="DB11" i="57" s="1"/>
  <c r="DC11" i="57" s="1"/>
  <c r="DD11" i="57" s="1"/>
  <c r="DE11" i="57" s="1"/>
  <c r="DF11" i="57" s="1"/>
  <c r="DG11" i="57" s="1"/>
  <c r="DH11" i="57" s="1"/>
  <c r="DI11" i="57" s="1"/>
  <c r="DJ11" i="57" s="1"/>
  <c r="DK11" i="57" s="1"/>
  <c r="DL11" i="57" s="1"/>
  <c r="DM11" i="57" s="1"/>
  <c r="DN11" i="57" s="1"/>
  <c r="DO11" i="57" s="1"/>
  <c r="DP11" i="57" s="1"/>
  <c r="DQ11" i="57" s="1"/>
  <c r="DR11" i="57" s="1"/>
  <c r="DS11" i="57" s="1"/>
  <c r="DT11" i="57" s="1"/>
  <c r="DU11" i="57" s="1"/>
  <c r="DV11" i="57" s="1"/>
  <c r="DW11" i="57" s="1"/>
  <c r="DX11" i="57" s="1"/>
  <c r="CV14" i="57"/>
  <c r="CW14" i="57" s="1"/>
  <c r="CX14" i="57" s="1"/>
  <c r="CY14" i="57" s="1"/>
  <c r="CZ14" i="57" s="1"/>
  <c r="DA14" i="57" s="1"/>
  <c r="DB14" i="57" s="1"/>
  <c r="DC14" i="57" s="1"/>
  <c r="DD14" i="57" s="1"/>
  <c r="DE14" i="57" s="1"/>
  <c r="DF14" i="57" s="1"/>
  <c r="DG14" i="57" s="1"/>
  <c r="DH14" i="57" s="1"/>
  <c r="DI14" i="57" s="1"/>
  <c r="DJ14" i="57" s="1"/>
  <c r="DK14" i="57" s="1"/>
  <c r="DL14" i="57" s="1"/>
  <c r="DM14" i="57" s="1"/>
  <c r="DN14" i="57" s="1"/>
  <c r="DO14" i="57" s="1"/>
  <c r="DP14" i="57" s="1"/>
  <c r="DQ14" i="57" s="1"/>
  <c r="DR14" i="57" s="1"/>
  <c r="DS14" i="57" s="1"/>
  <c r="DT14" i="57" s="1"/>
  <c r="DU14" i="57" s="1"/>
  <c r="DV14" i="57" s="1"/>
  <c r="DW14" i="57" s="1"/>
  <c r="DX14" i="57" s="1"/>
  <c r="CV17" i="57"/>
  <c r="CW17" i="57" s="1"/>
  <c r="CX17" i="57" s="1"/>
  <c r="CY17" i="57" s="1"/>
  <c r="CZ17" i="57" s="1"/>
  <c r="DA17" i="57" s="1"/>
  <c r="DB17" i="57" s="1"/>
  <c r="DC17" i="57" s="1"/>
  <c r="DD17" i="57" s="1"/>
  <c r="DE17" i="57" s="1"/>
  <c r="DF17" i="57" s="1"/>
  <c r="DG17" i="57" s="1"/>
  <c r="DH17" i="57" s="1"/>
  <c r="DI17" i="57" s="1"/>
  <c r="DJ17" i="57" s="1"/>
  <c r="DK17" i="57" s="1"/>
  <c r="DL17" i="57" s="1"/>
  <c r="DM17" i="57" s="1"/>
  <c r="DN17" i="57" s="1"/>
  <c r="DO17" i="57" s="1"/>
  <c r="DP17" i="57" s="1"/>
  <c r="DQ17" i="57" s="1"/>
  <c r="DR17" i="57" s="1"/>
  <c r="DS17" i="57" s="1"/>
  <c r="DT17" i="57" s="1"/>
  <c r="DU17" i="57" s="1"/>
  <c r="DV17" i="57" s="1"/>
  <c r="DW17" i="57" s="1"/>
  <c r="DX17" i="57" s="1"/>
  <c r="CV20" i="56"/>
  <c r="CW20" i="56" s="1"/>
  <c r="CX20" i="56" s="1"/>
  <c r="CY20" i="56" s="1"/>
  <c r="CZ20" i="56" s="1"/>
  <c r="DA20" i="56" s="1"/>
  <c r="DB20" i="56" s="1"/>
  <c r="DC20" i="56" s="1"/>
  <c r="DD20" i="56" s="1"/>
  <c r="DE20" i="56" s="1"/>
  <c r="DF20" i="56" s="1"/>
  <c r="DG20" i="56" s="1"/>
  <c r="DH20" i="56" s="1"/>
  <c r="DI20" i="56" s="1"/>
  <c r="DJ20" i="56" s="1"/>
  <c r="DK20" i="56" s="1"/>
  <c r="DL20" i="56" s="1"/>
  <c r="DM20" i="56" s="1"/>
  <c r="DN20" i="56" s="1"/>
  <c r="DO20" i="56" s="1"/>
  <c r="DP20" i="56" s="1"/>
  <c r="DQ20" i="56" s="1"/>
  <c r="DR20" i="56" s="1"/>
  <c r="DS20" i="56" s="1"/>
  <c r="DT20" i="56" s="1"/>
  <c r="DU20" i="56" s="1"/>
  <c r="DV20" i="56" s="1"/>
  <c r="DW20" i="56" s="1"/>
  <c r="DX20" i="56" s="1"/>
  <c r="CV23" i="56"/>
  <c r="CW23" i="56" s="1"/>
  <c r="CX23" i="56" s="1"/>
  <c r="CY23" i="56" s="1"/>
  <c r="CZ23" i="56" s="1"/>
  <c r="DA23" i="56" s="1"/>
  <c r="DB23" i="56" s="1"/>
  <c r="DC23" i="56" s="1"/>
  <c r="DD23" i="56" s="1"/>
  <c r="DE23" i="56" s="1"/>
  <c r="DF23" i="56" s="1"/>
  <c r="DG23" i="56" s="1"/>
  <c r="DH23" i="56" s="1"/>
  <c r="DI23" i="56" s="1"/>
  <c r="DJ23" i="56" s="1"/>
  <c r="DK23" i="56" s="1"/>
  <c r="DL23" i="56" s="1"/>
  <c r="DM23" i="56" s="1"/>
  <c r="DN23" i="56" s="1"/>
  <c r="DO23" i="56" s="1"/>
  <c r="DP23" i="56" s="1"/>
  <c r="DQ23" i="56" s="1"/>
  <c r="DR23" i="56" s="1"/>
  <c r="DS23" i="56" s="1"/>
  <c r="DT23" i="56" s="1"/>
  <c r="DU23" i="56" s="1"/>
  <c r="DV23" i="56" s="1"/>
  <c r="DW23" i="56" s="1"/>
  <c r="DX23" i="56" s="1"/>
  <c r="CV6" i="57"/>
  <c r="CW6" i="57" s="1"/>
  <c r="CX6" i="57" s="1"/>
  <c r="CY6" i="57" s="1"/>
  <c r="CZ6" i="57" s="1"/>
  <c r="DA6" i="57" s="1"/>
  <c r="DB6" i="57" s="1"/>
  <c r="DC6" i="57" s="1"/>
  <c r="DD6" i="57" s="1"/>
  <c r="DE6" i="57" s="1"/>
  <c r="DF6" i="57" s="1"/>
  <c r="DG6" i="57" s="1"/>
  <c r="DH6" i="57" s="1"/>
  <c r="DI6" i="57" s="1"/>
  <c r="DJ6" i="57" s="1"/>
  <c r="DK6" i="57" s="1"/>
  <c r="DL6" i="57" s="1"/>
  <c r="DM6" i="57" s="1"/>
  <c r="DN6" i="57" s="1"/>
  <c r="DO6" i="57" s="1"/>
  <c r="DP6" i="57" s="1"/>
  <c r="DQ6" i="57" s="1"/>
  <c r="DR6" i="57" s="1"/>
  <c r="DS6" i="57" s="1"/>
  <c r="DT6" i="57" s="1"/>
  <c r="DU6" i="57" s="1"/>
  <c r="DV6" i="57" s="1"/>
  <c r="DW6" i="57" s="1"/>
  <c r="DX6" i="57" s="1"/>
  <c r="CV9" i="57"/>
  <c r="CW9" i="57" s="1"/>
  <c r="CX9" i="57" s="1"/>
  <c r="CY9" i="57" s="1"/>
  <c r="CZ9" i="57" s="1"/>
  <c r="DA9" i="57" s="1"/>
  <c r="DB9" i="57" s="1"/>
  <c r="DC9" i="57" s="1"/>
  <c r="DD9" i="57" s="1"/>
  <c r="DE9" i="57" s="1"/>
  <c r="DF9" i="57" s="1"/>
  <c r="DG9" i="57" s="1"/>
  <c r="DH9" i="57" s="1"/>
  <c r="DI9" i="57" s="1"/>
  <c r="DJ9" i="57" s="1"/>
  <c r="DK9" i="57" s="1"/>
  <c r="DL9" i="57" s="1"/>
  <c r="DM9" i="57" s="1"/>
  <c r="DN9" i="57" s="1"/>
  <c r="DO9" i="57" s="1"/>
  <c r="DP9" i="57" s="1"/>
  <c r="DQ9" i="57" s="1"/>
  <c r="DR9" i="57" s="1"/>
  <c r="DS9" i="57" s="1"/>
  <c r="DT9" i="57" s="1"/>
  <c r="DU9" i="57" s="1"/>
  <c r="DV9" i="57" s="1"/>
  <c r="DW9" i="57" s="1"/>
  <c r="DX9" i="57" s="1"/>
  <c r="CV12" i="57"/>
  <c r="CW12" i="57" s="1"/>
  <c r="CX12" i="57" s="1"/>
  <c r="CY12" i="57" s="1"/>
  <c r="CZ12" i="57" s="1"/>
  <c r="DA12" i="57" s="1"/>
  <c r="DB12" i="57" s="1"/>
  <c r="DC12" i="57" s="1"/>
  <c r="DD12" i="57" s="1"/>
  <c r="DE12" i="57" s="1"/>
  <c r="DF12" i="57" s="1"/>
  <c r="DG12" i="57" s="1"/>
  <c r="DH12" i="57" s="1"/>
  <c r="DI12" i="57" s="1"/>
  <c r="DJ12" i="57" s="1"/>
  <c r="DK12" i="57" s="1"/>
  <c r="DL12" i="57" s="1"/>
  <c r="DM12" i="57" s="1"/>
  <c r="DN12" i="57" s="1"/>
  <c r="DO12" i="57" s="1"/>
  <c r="DP12" i="57" s="1"/>
  <c r="DQ12" i="57" s="1"/>
  <c r="DR12" i="57" s="1"/>
  <c r="DS12" i="57" s="1"/>
  <c r="DT12" i="57" s="1"/>
  <c r="DU12" i="57" s="1"/>
  <c r="DV12" i="57" s="1"/>
  <c r="DW12" i="57" s="1"/>
  <c r="DX12" i="57" s="1"/>
  <c r="CV15" i="57"/>
  <c r="CW15" i="57" s="1"/>
  <c r="CX15" i="57" s="1"/>
  <c r="CY15" i="57" s="1"/>
  <c r="CZ15" i="57" s="1"/>
  <c r="DA15" i="57" s="1"/>
  <c r="DB15" i="57" s="1"/>
  <c r="DC15" i="57" s="1"/>
  <c r="DD15" i="57" s="1"/>
  <c r="DE15" i="57" s="1"/>
  <c r="DF15" i="57" s="1"/>
  <c r="DG15" i="57" s="1"/>
  <c r="DH15" i="57" s="1"/>
  <c r="DI15" i="57" s="1"/>
  <c r="DJ15" i="57" s="1"/>
  <c r="DK15" i="57" s="1"/>
  <c r="DL15" i="57" s="1"/>
  <c r="DM15" i="57" s="1"/>
  <c r="DN15" i="57" s="1"/>
  <c r="DO15" i="57" s="1"/>
  <c r="DP15" i="57" s="1"/>
  <c r="DQ15" i="57" s="1"/>
  <c r="DR15" i="57" s="1"/>
  <c r="DS15" i="57" s="1"/>
  <c r="DT15" i="57" s="1"/>
  <c r="DU15" i="57" s="1"/>
  <c r="DV15" i="57" s="1"/>
  <c r="DW15" i="57" s="1"/>
  <c r="DX15" i="57" s="1"/>
  <c r="CV18" i="57"/>
  <c r="CW18" i="57" s="1"/>
  <c r="CX18" i="57" s="1"/>
  <c r="CY18" i="57" s="1"/>
  <c r="CZ18" i="57" s="1"/>
  <c r="DA18" i="57" s="1"/>
  <c r="DB18" i="57" s="1"/>
  <c r="DC18" i="57" s="1"/>
  <c r="DD18" i="57" s="1"/>
  <c r="DE18" i="57" s="1"/>
  <c r="DF18" i="57" s="1"/>
  <c r="DG18" i="57" s="1"/>
  <c r="DH18" i="57" s="1"/>
  <c r="DI18" i="57" s="1"/>
  <c r="DJ18" i="57" s="1"/>
  <c r="DK18" i="57" s="1"/>
  <c r="DL18" i="57" s="1"/>
  <c r="DM18" i="57" s="1"/>
  <c r="DN18" i="57" s="1"/>
  <c r="DO18" i="57" s="1"/>
  <c r="DP18" i="57" s="1"/>
  <c r="DQ18" i="57" s="1"/>
  <c r="DR18" i="57" s="1"/>
  <c r="DS18" i="57" s="1"/>
  <c r="DT18" i="57" s="1"/>
  <c r="DU18" i="57" s="1"/>
  <c r="DV18" i="57" s="1"/>
  <c r="DW18" i="57" s="1"/>
  <c r="DX18" i="57" s="1"/>
  <c r="CV21" i="57"/>
  <c r="CW21" i="57" s="1"/>
  <c r="CX21" i="57" s="1"/>
  <c r="CY21" i="57" s="1"/>
  <c r="CZ21" i="57" s="1"/>
  <c r="DA21" i="57" s="1"/>
  <c r="DB21" i="57" s="1"/>
  <c r="DC21" i="57" s="1"/>
  <c r="DD21" i="57" s="1"/>
  <c r="DE21" i="57" s="1"/>
  <c r="DF21" i="57" s="1"/>
  <c r="DG21" i="57" s="1"/>
  <c r="DH21" i="57" s="1"/>
  <c r="DI21" i="57" s="1"/>
  <c r="DJ21" i="57" s="1"/>
  <c r="DK21" i="57" s="1"/>
  <c r="DL21" i="57" s="1"/>
  <c r="DM21" i="57" s="1"/>
  <c r="DN21" i="57" s="1"/>
  <c r="DO21" i="57" s="1"/>
  <c r="DP21" i="57" s="1"/>
  <c r="DQ21" i="57" s="1"/>
  <c r="DR21" i="57" s="1"/>
  <c r="DS21" i="57" s="1"/>
  <c r="DT21" i="57" s="1"/>
  <c r="DU21" i="57" s="1"/>
  <c r="DV21" i="57" s="1"/>
  <c r="DW21" i="57" s="1"/>
  <c r="DX21" i="57" s="1"/>
  <c r="CV24" i="57"/>
  <c r="CW24" i="57" s="1"/>
  <c r="CX24" i="57" s="1"/>
  <c r="CY24" i="57" s="1"/>
  <c r="CZ24" i="57" s="1"/>
  <c r="DA24" i="57" s="1"/>
  <c r="DB24" i="57" s="1"/>
  <c r="DC24" i="57" s="1"/>
  <c r="DD24" i="57" s="1"/>
  <c r="DE24" i="57" s="1"/>
  <c r="DF24" i="57" s="1"/>
  <c r="DG24" i="57" s="1"/>
  <c r="DH24" i="57" s="1"/>
  <c r="DI24" i="57" s="1"/>
  <c r="DJ24" i="57" s="1"/>
  <c r="DK24" i="57" s="1"/>
  <c r="DL24" i="57" s="1"/>
  <c r="DM24" i="57" s="1"/>
  <c r="DN24" i="57" s="1"/>
  <c r="DO24" i="57" s="1"/>
  <c r="DP24" i="57" s="1"/>
  <c r="DQ24" i="57" s="1"/>
  <c r="DR24" i="57" s="1"/>
  <c r="DS24" i="57" s="1"/>
  <c r="DT24" i="57" s="1"/>
  <c r="DU24" i="57" s="1"/>
  <c r="DV24" i="57" s="1"/>
  <c r="DW24" i="57" s="1"/>
  <c r="DX24" i="57" s="1"/>
  <c r="CV4" i="56"/>
  <c r="CW4" i="56" s="1"/>
  <c r="CX4" i="56" s="1"/>
  <c r="CY4" i="56" s="1"/>
  <c r="CZ4" i="56" s="1"/>
  <c r="DA4" i="56" s="1"/>
  <c r="DB4" i="56" s="1"/>
  <c r="DC4" i="56" s="1"/>
  <c r="DD4" i="56" s="1"/>
  <c r="DE4" i="56" s="1"/>
  <c r="DF4" i="56" s="1"/>
  <c r="DG4" i="56" s="1"/>
  <c r="DH4" i="56" s="1"/>
  <c r="DI4" i="56" s="1"/>
  <c r="DJ4" i="56" s="1"/>
  <c r="DK4" i="56" s="1"/>
  <c r="DL4" i="56" s="1"/>
  <c r="DM4" i="56" s="1"/>
  <c r="DN4" i="56" s="1"/>
  <c r="DO4" i="56" s="1"/>
  <c r="DP4" i="56" s="1"/>
  <c r="DQ4" i="56" s="1"/>
  <c r="DR4" i="56" s="1"/>
  <c r="DS4" i="56" s="1"/>
  <c r="DT4" i="56" s="1"/>
  <c r="DU4" i="56" s="1"/>
  <c r="DV4" i="56" s="1"/>
  <c r="DW4" i="56" s="1"/>
  <c r="DX4" i="56" s="1"/>
  <c r="CV7" i="56"/>
  <c r="CW7" i="56" s="1"/>
  <c r="CX7" i="56" s="1"/>
  <c r="CY7" i="56" s="1"/>
  <c r="CZ7" i="56" s="1"/>
  <c r="DA7" i="56" s="1"/>
  <c r="DB7" i="56" s="1"/>
  <c r="DC7" i="56" s="1"/>
  <c r="DD7" i="56" s="1"/>
  <c r="DE7" i="56" s="1"/>
  <c r="DF7" i="56" s="1"/>
  <c r="DG7" i="56" s="1"/>
  <c r="DH7" i="56" s="1"/>
  <c r="DI7" i="56" s="1"/>
  <c r="DJ7" i="56" s="1"/>
  <c r="DK7" i="56" s="1"/>
  <c r="DL7" i="56" s="1"/>
  <c r="DM7" i="56" s="1"/>
  <c r="DN7" i="56" s="1"/>
  <c r="DO7" i="56" s="1"/>
  <c r="DP7" i="56" s="1"/>
  <c r="DQ7" i="56" s="1"/>
  <c r="DR7" i="56" s="1"/>
  <c r="DS7" i="56" s="1"/>
  <c r="DT7" i="56" s="1"/>
  <c r="DU7" i="56" s="1"/>
  <c r="DV7" i="56" s="1"/>
  <c r="DW7" i="56" s="1"/>
  <c r="DX7" i="56" s="1"/>
  <c r="CV10" i="56"/>
  <c r="CW10" i="56" s="1"/>
  <c r="CX10" i="56" s="1"/>
  <c r="CY10" i="56" s="1"/>
  <c r="CZ10" i="56" s="1"/>
  <c r="DA10" i="56" s="1"/>
  <c r="DB10" i="56" s="1"/>
  <c r="DC10" i="56" s="1"/>
  <c r="DD10" i="56" s="1"/>
  <c r="DE10" i="56" s="1"/>
  <c r="DF10" i="56" s="1"/>
  <c r="DG10" i="56" s="1"/>
  <c r="DH10" i="56" s="1"/>
  <c r="DI10" i="56" s="1"/>
  <c r="DJ10" i="56" s="1"/>
  <c r="DK10" i="56" s="1"/>
  <c r="DL10" i="56" s="1"/>
  <c r="DM10" i="56" s="1"/>
  <c r="DN10" i="56" s="1"/>
  <c r="DO10" i="56" s="1"/>
  <c r="DP10" i="56" s="1"/>
  <c r="DQ10" i="56" s="1"/>
  <c r="DR10" i="56" s="1"/>
  <c r="DS10" i="56" s="1"/>
  <c r="DT10" i="56" s="1"/>
  <c r="DU10" i="56" s="1"/>
  <c r="DV10" i="56" s="1"/>
  <c r="DW10" i="56" s="1"/>
  <c r="DX10" i="56" s="1"/>
  <c r="CV13" i="56"/>
  <c r="CW13" i="56" s="1"/>
  <c r="CX13" i="56" s="1"/>
  <c r="CY13" i="56" s="1"/>
  <c r="CZ13" i="56" s="1"/>
  <c r="DA13" i="56" s="1"/>
  <c r="DB13" i="56" s="1"/>
  <c r="DC13" i="56" s="1"/>
  <c r="DD13" i="56" s="1"/>
  <c r="DE13" i="56" s="1"/>
  <c r="DF13" i="56" s="1"/>
  <c r="DG13" i="56" s="1"/>
  <c r="DH13" i="56" s="1"/>
  <c r="DI13" i="56" s="1"/>
  <c r="DJ13" i="56" s="1"/>
  <c r="DK13" i="56" s="1"/>
  <c r="DL13" i="56" s="1"/>
  <c r="DM13" i="56" s="1"/>
  <c r="DN13" i="56" s="1"/>
  <c r="DO13" i="56" s="1"/>
  <c r="DP13" i="56" s="1"/>
  <c r="DQ13" i="56" s="1"/>
  <c r="DR13" i="56" s="1"/>
  <c r="DS13" i="56" s="1"/>
  <c r="DT13" i="56" s="1"/>
  <c r="DU13" i="56" s="1"/>
  <c r="DV13" i="56" s="1"/>
  <c r="DW13" i="56" s="1"/>
  <c r="DX13" i="56" s="1"/>
  <c r="CV16" i="56"/>
  <c r="CW16" i="56" s="1"/>
  <c r="CX16" i="56" s="1"/>
  <c r="CY16" i="56" s="1"/>
  <c r="CZ16" i="56" s="1"/>
  <c r="DA16" i="56" s="1"/>
  <c r="DB16" i="56" s="1"/>
  <c r="DC16" i="56" s="1"/>
  <c r="DD16" i="56" s="1"/>
  <c r="DE16" i="56" s="1"/>
  <c r="DF16" i="56" s="1"/>
  <c r="DG16" i="56" s="1"/>
  <c r="DH16" i="56" s="1"/>
  <c r="DI16" i="56" s="1"/>
  <c r="DJ16" i="56" s="1"/>
  <c r="DK16" i="56" s="1"/>
  <c r="DL16" i="56" s="1"/>
  <c r="DM16" i="56" s="1"/>
  <c r="DN16" i="56" s="1"/>
  <c r="DO16" i="56" s="1"/>
  <c r="DP16" i="56" s="1"/>
  <c r="DQ16" i="56" s="1"/>
  <c r="DR16" i="56" s="1"/>
  <c r="DS16" i="56" s="1"/>
  <c r="DT16" i="56" s="1"/>
  <c r="DU16" i="56" s="1"/>
  <c r="DV16" i="56" s="1"/>
  <c r="DW16" i="56" s="1"/>
  <c r="DX16" i="56" s="1"/>
  <c r="CV19" i="56"/>
  <c r="CW19" i="56" s="1"/>
  <c r="CX19" i="56" s="1"/>
  <c r="CY19" i="56" s="1"/>
  <c r="CZ19" i="56" s="1"/>
  <c r="DA19" i="56" s="1"/>
  <c r="DB19" i="56" s="1"/>
  <c r="DC19" i="56" s="1"/>
  <c r="DD19" i="56" s="1"/>
  <c r="DE19" i="56" s="1"/>
  <c r="DF19" i="56" s="1"/>
  <c r="DG19" i="56" s="1"/>
  <c r="DH19" i="56" s="1"/>
  <c r="DI19" i="56" s="1"/>
  <c r="DJ19" i="56" s="1"/>
  <c r="DK19" i="56" s="1"/>
  <c r="DL19" i="56" s="1"/>
  <c r="DM19" i="56" s="1"/>
  <c r="DN19" i="56" s="1"/>
  <c r="DO19" i="56" s="1"/>
  <c r="DP19" i="56" s="1"/>
  <c r="DQ19" i="56" s="1"/>
  <c r="DR19" i="56" s="1"/>
  <c r="DS19" i="56" s="1"/>
  <c r="DT19" i="56" s="1"/>
  <c r="DU19" i="56" s="1"/>
  <c r="DV19" i="56" s="1"/>
  <c r="DW19" i="56" s="1"/>
  <c r="DX19" i="56" s="1"/>
  <c r="CV22" i="56"/>
  <c r="CW22" i="56" s="1"/>
  <c r="CX22" i="56" s="1"/>
  <c r="CY22" i="56" s="1"/>
  <c r="CZ22" i="56" s="1"/>
  <c r="DA22" i="56" s="1"/>
  <c r="DB22" i="56" s="1"/>
  <c r="DC22" i="56" s="1"/>
  <c r="DD22" i="56" s="1"/>
  <c r="DE22" i="56" s="1"/>
  <c r="DF22" i="56" s="1"/>
  <c r="DG22" i="56" s="1"/>
  <c r="DH22" i="56" s="1"/>
  <c r="DI22" i="56" s="1"/>
  <c r="DJ22" i="56" s="1"/>
  <c r="DK22" i="56" s="1"/>
  <c r="DL22" i="56" s="1"/>
  <c r="DM22" i="56" s="1"/>
  <c r="DN22" i="56" s="1"/>
  <c r="DO22" i="56" s="1"/>
  <c r="DP22" i="56" s="1"/>
  <c r="DQ22" i="56" s="1"/>
  <c r="DR22" i="56" s="1"/>
  <c r="DS22" i="56" s="1"/>
  <c r="DT22" i="56" s="1"/>
  <c r="DU22" i="56" s="1"/>
  <c r="DV22" i="56" s="1"/>
  <c r="DW22" i="56" s="1"/>
  <c r="DX22" i="56" s="1"/>
  <c r="CX16" i="58"/>
  <c r="CY16" i="58" s="1"/>
  <c r="CZ16" i="58" s="1"/>
  <c r="DA16" i="58" s="1"/>
  <c r="DB16" i="58" s="1"/>
  <c r="DC16" i="58" s="1"/>
  <c r="DD16" i="58" s="1"/>
  <c r="DE16" i="58" s="1"/>
  <c r="DF16" i="58" s="1"/>
  <c r="DG16" i="58" s="1"/>
  <c r="DH16" i="58" s="1"/>
  <c r="DI16" i="58" s="1"/>
  <c r="DJ16" i="58" s="1"/>
  <c r="DK16" i="58" s="1"/>
  <c r="DL16" i="58" s="1"/>
  <c r="DM16" i="58" s="1"/>
  <c r="DN16" i="58" s="1"/>
  <c r="DO16" i="58" s="1"/>
  <c r="DP16" i="58" s="1"/>
  <c r="DQ16" i="58" s="1"/>
  <c r="DR16" i="58" s="1"/>
  <c r="DS16" i="58" s="1"/>
  <c r="DT16" i="58" s="1"/>
  <c r="DU16" i="58" s="1"/>
  <c r="DV16" i="58" s="1"/>
  <c r="DW16" i="58" s="1"/>
  <c r="DX16" i="58" s="1"/>
  <c r="DY16" i="58" s="1"/>
  <c r="DZ16" i="58" s="1"/>
  <c r="CX19" i="58"/>
  <c r="CY19" i="58" s="1"/>
  <c r="CZ19" i="58" s="1"/>
  <c r="DA19" i="58" s="1"/>
  <c r="DB19" i="58" s="1"/>
  <c r="DC19" i="58" s="1"/>
  <c r="DD19" i="58" s="1"/>
  <c r="DE19" i="58" s="1"/>
  <c r="DF19" i="58" s="1"/>
  <c r="DG19" i="58" s="1"/>
  <c r="DH19" i="58" s="1"/>
  <c r="DI19" i="58" s="1"/>
  <c r="DJ19" i="58" s="1"/>
  <c r="DK19" i="58" s="1"/>
  <c r="DL19" i="58" s="1"/>
  <c r="DM19" i="58" s="1"/>
  <c r="DN19" i="58" s="1"/>
  <c r="DO19" i="58" s="1"/>
  <c r="DP19" i="58" s="1"/>
  <c r="DQ19" i="58" s="1"/>
  <c r="DR19" i="58" s="1"/>
  <c r="DS19" i="58" s="1"/>
  <c r="DT19" i="58" s="1"/>
  <c r="DU19" i="58" s="1"/>
  <c r="DV19" i="58" s="1"/>
  <c r="DW19" i="58" s="1"/>
  <c r="DX19" i="58" s="1"/>
  <c r="DY19" i="58" s="1"/>
  <c r="DZ19" i="58" s="1"/>
  <c r="CX22" i="58"/>
  <c r="CY22" i="58" s="1"/>
  <c r="CZ22" i="58" s="1"/>
  <c r="DA22" i="58" s="1"/>
  <c r="DB22" i="58" s="1"/>
  <c r="DC22" i="58" s="1"/>
  <c r="DD22" i="58" s="1"/>
  <c r="DE22" i="58" s="1"/>
  <c r="DF22" i="58" s="1"/>
  <c r="DG22" i="58" s="1"/>
  <c r="DH22" i="58" s="1"/>
  <c r="DI22" i="58" s="1"/>
  <c r="DJ22" i="58" s="1"/>
  <c r="DK22" i="58" s="1"/>
  <c r="DL22" i="58" s="1"/>
  <c r="DM22" i="58" s="1"/>
  <c r="DN22" i="58" s="1"/>
  <c r="DO22" i="58" s="1"/>
  <c r="DP22" i="58" s="1"/>
  <c r="DQ22" i="58" s="1"/>
  <c r="DR22" i="58" s="1"/>
  <c r="DS22" i="58" s="1"/>
  <c r="DT22" i="58" s="1"/>
  <c r="DU22" i="58" s="1"/>
  <c r="DV22" i="58" s="1"/>
  <c r="DW22" i="58" s="1"/>
  <c r="DX22" i="58" s="1"/>
  <c r="DY22" i="58" s="1"/>
  <c r="DZ22" i="58" s="1"/>
  <c r="CV4" i="57"/>
  <c r="CW4" i="57" s="1"/>
  <c r="CX4" i="57" s="1"/>
  <c r="CY4" i="57" s="1"/>
  <c r="CZ4" i="57" s="1"/>
  <c r="DA4" i="57" s="1"/>
  <c r="DB4" i="57" s="1"/>
  <c r="DC4" i="57" s="1"/>
  <c r="DD4" i="57" s="1"/>
  <c r="DE4" i="57" s="1"/>
  <c r="DF4" i="57" s="1"/>
  <c r="DG4" i="57" s="1"/>
  <c r="DH4" i="57" s="1"/>
  <c r="DI4" i="57" s="1"/>
  <c r="DJ4" i="57" s="1"/>
  <c r="DK4" i="57" s="1"/>
  <c r="DL4" i="57" s="1"/>
  <c r="DM4" i="57" s="1"/>
  <c r="DN4" i="57" s="1"/>
  <c r="DO4" i="57" s="1"/>
  <c r="DP4" i="57" s="1"/>
  <c r="DQ4" i="57" s="1"/>
  <c r="DR4" i="57" s="1"/>
  <c r="DS4" i="57" s="1"/>
  <c r="DT4" i="57" s="1"/>
  <c r="DU4" i="57" s="1"/>
  <c r="DV4" i="57" s="1"/>
  <c r="DW4" i="57" s="1"/>
  <c r="DX4" i="57" s="1"/>
  <c r="CV7" i="57"/>
  <c r="CW7" i="57" s="1"/>
  <c r="CX7" i="57" s="1"/>
  <c r="CY7" i="57" s="1"/>
  <c r="CZ7" i="57" s="1"/>
  <c r="DA7" i="57" s="1"/>
  <c r="DB7" i="57" s="1"/>
  <c r="DC7" i="57" s="1"/>
  <c r="DD7" i="57" s="1"/>
  <c r="DE7" i="57" s="1"/>
  <c r="DF7" i="57" s="1"/>
  <c r="DG7" i="57" s="1"/>
  <c r="DH7" i="57" s="1"/>
  <c r="DI7" i="57" s="1"/>
  <c r="DJ7" i="57" s="1"/>
  <c r="DK7" i="57" s="1"/>
  <c r="DL7" i="57" s="1"/>
  <c r="DM7" i="57" s="1"/>
  <c r="DN7" i="57" s="1"/>
  <c r="DO7" i="57" s="1"/>
  <c r="DP7" i="57" s="1"/>
  <c r="DQ7" i="57" s="1"/>
  <c r="DR7" i="57" s="1"/>
  <c r="DS7" i="57" s="1"/>
  <c r="DT7" i="57" s="1"/>
  <c r="DU7" i="57" s="1"/>
  <c r="DV7" i="57" s="1"/>
  <c r="DW7" i="57" s="1"/>
  <c r="DX7" i="57" s="1"/>
  <c r="CV10" i="57"/>
  <c r="CW10" i="57" s="1"/>
  <c r="CX10" i="57" s="1"/>
  <c r="CY10" i="57" s="1"/>
  <c r="CZ10" i="57" s="1"/>
  <c r="DA10" i="57" s="1"/>
  <c r="DB10" i="57" s="1"/>
  <c r="DC10" i="57" s="1"/>
  <c r="DD10" i="57" s="1"/>
  <c r="DE10" i="57" s="1"/>
  <c r="DF10" i="57" s="1"/>
  <c r="DG10" i="57" s="1"/>
  <c r="DH10" i="57" s="1"/>
  <c r="DI10" i="57" s="1"/>
  <c r="DJ10" i="57" s="1"/>
  <c r="DK10" i="57" s="1"/>
  <c r="DL10" i="57" s="1"/>
  <c r="DM10" i="57" s="1"/>
  <c r="DN10" i="57" s="1"/>
  <c r="DO10" i="57" s="1"/>
  <c r="DP10" i="57" s="1"/>
  <c r="DQ10" i="57" s="1"/>
  <c r="DR10" i="57" s="1"/>
  <c r="DS10" i="57" s="1"/>
  <c r="DT10" i="57" s="1"/>
  <c r="DU10" i="57" s="1"/>
  <c r="DV10" i="57" s="1"/>
  <c r="DW10" i="57" s="1"/>
  <c r="DX10" i="57" s="1"/>
  <c r="CV13" i="57"/>
  <c r="CW13" i="57" s="1"/>
  <c r="CX13" i="57" s="1"/>
  <c r="CY13" i="57" s="1"/>
  <c r="CZ13" i="57" s="1"/>
  <c r="DA13" i="57" s="1"/>
  <c r="DB13" i="57" s="1"/>
  <c r="DC13" i="57" s="1"/>
  <c r="DD13" i="57" s="1"/>
  <c r="DE13" i="57" s="1"/>
  <c r="DF13" i="57" s="1"/>
  <c r="DG13" i="57" s="1"/>
  <c r="DH13" i="57" s="1"/>
  <c r="DI13" i="57" s="1"/>
  <c r="DJ13" i="57" s="1"/>
  <c r="DK13" i="57" s="1"/>
  <c r="DL13" i="57" s="1"/>
  <c r="DM13" i="57" s="1"/>
  <c r="DN13" i="57" s="1"/>
  <c r="DO13" i="57" s="1"/>
  <c r="DP13" i="57" s="1"/>
  <c r="DQ13" i="57" s="1"/>
  <c r="DR13" i="57" s="1"/>
  <c r="DS13" i="57" s="1"/>
  <c r="DT13" i="57" s="1"/>
  <c r="DU13" i="57" s="1"/>
  <c r="DV13" i="57" s="1"/>
  <c r="DW13" i="57" s="1"/>
  <c r="DX13" i="57" s="1"/>
  <c r="CV16" i="57"/>
  <c r="CW16" i="57" s="1"/>
  <c r="CX16" i="57" s="1"/>
  <c r="CY16" i="57" s="1"/>
  <c r="CZ16" i="57" s="1"/>
  <c r="DA16" i="57" s="1"/>
  <c r="DB16" i="57" s="1"/>
  <c r="DC16" i="57" s="1"/>
  <c r="DD16" i="57" s="1"/>
  <c r="DE16" i="57" s="1"/>
  <c r="DF16" i="57" s="1"/>
  <c r="DG16" i="57" s="1"/>
  <c r="DH16" i="57" s="1"/>
  <c r="DI16" i="57" s="1"/>
  <c r="DJ16" i="57" s="1"/>
  <c r="DK16" i="57" s="1"/>
  <c r="DL16" i="57" s="1"/>
  <c r="DM16" i="57" s="1"/>
  <c r="DN16" i="57" s="1"/>
  <c r="DO16" i="57" s="1"/>
  <c r="DP16" i="57" s="1"/>
  <c r="DQ16" i="57" s="1"/>
  <c r="DR16" i="57" s="1"/>
  <c r="DS16" i="57" s="1"/>
  <c r="DT16" i="57" s="1"/>
  <c r="DU16" i="57" s="1"/>
  <c r="DV16" i="57" s="1"/>
  <c r="DW16" i="57" s="1"/>
  <c r="DX16" i="57" s="1"/>
  <c r="CV19" i="57"/>
  <c r="CW19" i="57" s="1"/>
  <c r="CX19" i="57" s="1"/>
  <c r="CY19" i="57" s="1"/>
  <c r="CZ19" i="57" s="1"/>
  <c r="DA19" i="57" s="1"/>
  <c r="DB19" i="57" s="1"/>
  <c r="DC19" i="57" s="1"/>
  <c r="DD19" i="57" s="1"/>
  <c r="DE19" i="57" s="1"/>
  <c r="DF19" i="57" s="1"/>
  <c r="DG19" i="57" s="1"/>
  <c r="DH19" i="57" s="1"/>
  <c r="DI19" i="57" s="1"/>
  <c r="DJ19" i="57" s="1"/>
  <c r="DK19" i="57" s="1"/>
  <c r="DL19" i="57" s="1"/>
  <c r="DM19" i="57" s="1"/>
  <c r="DN19" i="57" s="1"/>
  <c r="DO19" i="57" s="1"/>
  <c r="DP19" i="57" s="1"/>
  <c r="DQ19" i="57" s="1"/>
  <c r="DR19" i="57" s="1"/>
  <c r="DS19" i="57" s="1"/>
  <c r="DT19" i="57" s="1"/>
  <c r="DU19" i="57" s="1"/>
  <c r="DV19" i="57" s="1"/>
  <c r="DW19" i="57" s="1"/>
  <c r="DX19" i="57" s="1"/>
  <c r="CV22" i="57"/>
  <c r="CW22" i="57" s="1"/>
  <c r="CX22" i="57" s="1"/>
  <c r="CY22" i="57" s="1"/>
  <c r="CZ22" i="57" s="1"/>
  <c r="DA22" i="57" s="1"/>
  <c r="DB22" i="57" s="1"/>
  <c r="DC22" i="57" s="1"/>
  <c r="DD22" i="57" s="1"/>
  <c r="DE22" i="57" s="1"/>
  <c r="DF22" i="57" s="1"/>
  <c r="DG22" i="57" s="1"/>
  <c r="DH22" i="57" s="1"/>
  <c r="DI22" i="57" s="1"/>
  <c r="DJ22" i="57" s="1"/>
  <c r="DK22" i="57" s="1"/>
  <c r="DL22" i="57" s="1"/>
  <c r="DM22" i="57" s="1"/>
  <c r="DN22" i="57" s="1"/>
  <c r="DO22" i="57" s="1"/>
  <c r="DP22" i="57" s="1"/>
  <c r="DQ22" i="57" s="1"/>
  <c r="DR22" i="57" s="1"/>
  <c r="DS22" i="57" s="1"/>
  <c r="DT22" i="57" s="1"/>
  <c r="DU22" i="57" s="1"/>
  <c r="DV22" i="57" s="1"/>
  <c r="DW22" i="57" s="1"/>
  <c r="DX22" i="57" s="1"/>
  <c r="CX5" i="58"/>
  <c r="CY5" i="58" s="1"/>
  <c r="CZ5" i="58" s="1"/>
  <c r="DA5" i="58" s="1"/>
  <c r="DB5" i="58" s="1"/>
  <c r="DC5" i="58" s="1"/>
  <c r="DD5" i="58" s="1"/>
  <c r="DE5" i="58" s="1"/>
  <c r="DF5" i="58" s="1"/>
  <c r="DG5" i="58" s="1"/>
  <c r="DH5" i="58" s="1"/>
  <c r="DI5" i="58" s="1"/>
  <c r="DJ5" i="58" s="1"/>
  <c r="DK5" i="58" s="1"/>
  <c r="DL5" i="58" s="1"/>
  <c r="DM5" i="58" s="1"/>
  <c r="DN5" i="58" s="1"/>
  <c r="DO5" i="58" s="1"/>
  <c r="DP5" i="58" s="1"/>
  <c r="DQ5" i="58" s="1"/>
  <c r="DR5" i="58" s="1"/>
  <c r="DS5" i="58" s="1"/>
  <c r="DT5" i="58" s="1"/>
  <c r="DU5" i="58" s="1"/>
  <c r="DV5" i="58" s="1"/>
  <c r="DW5" i="58" s="1"/>
  <c r="DX5" i="58" s="1"/>
  <c r="DY5" i="58" s="1"/>
  <c r="DZ5" i="58" s="1"/>
  <c r="CX8" i="58"/>
  <c r="CY8" i="58" s="1"/>
  <c r="CZ8" i="58" s="1"/>
  <c r="DA8" i="58" s="1"/>
  <c r="DB8" i="58" s="1"/>
  <c r="DC8" i="58" s="1"/>
  <c r="DD8" i="58" s="1"/>
  <c r="DE8" i="58" s="1"/>
  <c r="DF8" i="58" s="1"/>
  <c r="DG8" i="58" s="1"/>
  <c r="DH8" i="58" s="1"/>
  <c r="DI8" i="58" s="1"/>
  <c r="DJ8" i="58" s="1"/>
  <c r="DK8" i="58" s="1"/>
  <c r="DL8" i="58" s="1"/>
  <c r="DM8" i="58" s="1"/>
  <c r="DN8" i="58" s="1"/>
  <c r="DO8" i="58" s="1"/>
  <c r="DP8" i="58" s="1"/>
  <c r="DQ8" i="58" s="1"/>
  <c r="DR8" i="58" s="1"/>
  <c r="DS8" i="58" s="1"/>
  <c r="DT8" i="58" s="1"/>
  <c r="DU8" i="58" s="1"/>
  <c r="DV8" i="58" s="1"/>
  <c r="DW8" i="58" s="1"/>
  <c r="DX8" i="58" s="1"/>
  <c r="DY8" i="58" s="1"/>
  <c r="DZ8" i="58" s="1"/>
  <c r="CX11" i="58"/>
  <c r="CY11" i="58" s="1"/>
  <c r="CZ11" i="58" s="1"/>
  <c r="DA11" i="58" s="1"/>
  <c r="DB11" i="58" s="1"/>
  <c r="DC11" i="58" s="1"/>
  <c r="DD11" i="58" s="1"/>
  <c r="DE11" i="58" s="1"/>
  <c r="DF11" i="58" s="1"/>
  <c r="DG11" i="58" s="1"/>
  <c r="DH11" i="58" s="1"/>
  <c r="DI11" i="58" s="1"/>
  <c r="DJ11" i="58" s="1"/>
  <c r="DK11" i="58" s="1"/>
  <c r="DL11" i="58" s="1"/>
  <c r="DM11" i="58" s="1"/>
  <c r="DN11" i="58" s="1"/>
  <c r="DO11" i="58" s="1"/>
  <c r="DP11" i="58" s="1"/>
  <c r="DQ11" i="58" s="1"/>
  <c r="DR11" i="58" s="1"/>
  <c r="DS11" i="58" s="1"/>
  <c r="DT11" i="58" s="1"/>
  <c r="DU11" i="58" s="1"/>
  <c r="DV11" i="58" s="1"/>
  <c r="DW11" i="58" s="1"/>
  <c r="DX11" i="58" s="1"/>
  <c r="DY11" i="58" s="1"/>
  <c r="DZ11" i="58" s="1"/>
  <c r="CX14" i="58"/>
  <c r="CY14" i="58" s="1"/>
  <c r="CZ14" i="58" s="1"/>
  <c r="DA14" i="58" s="1"/>
  <c r="DB14" i="58" s="1"/>
  <c r="DC14" i="58" s="1"/>
  <c r="DD14" i="58" s="1"/>
  <c r="DE14" i="58" s="1"/>
  <c r="DF14" i="58" s="1"/>
  <c r="DG14" i="58" s="1"/>
  <c r="DH14" i="58" s="1"/>
  <c r="DI14" i="58" s="1"/>
  <c r="DJ14" i="58" s="1"/>
  <c r="DK14" i="58" s="1"/>
  <c r="DL14" i="58" s="1"/>
  <c r="DM14" i="58" s="1"/>
  <c r="DN14" i="58" s="1"/>
  <c r="DO14" i="58" s="1"/>
  <c r="DP14" i="58" s="1"/>
  <c r="DQ14" i="58" s="1"/>
  <c r="DR14" i="58" s="1"/>
  <c r="DS14" i="58" s="1"/>
  <c r="DT14" i="58" s="1"/>
  <c r="DU14" i="58" s="1"/>
  <c r="DV14" i="58" s="1"/>
  <c r="DW14" i="58" s="1"/>
  <c r="DX14" i="58" s="1"/>
  <c r="DY14" i="58" s="1"/>
  <c r="DZ14" i="58" s="1"/>
  <c r="CX20" i="58"/>
  <c r="CY20" i="58" s="1"/>
  <c r="CZ20" i="58" s="1"/>
  <c r="DA20" i="58" s="1"/>
  <c r="DB20" i="58" s="1"/>
  <c r="DC20" i="58" s="1"/>
  <c r="DD20" i="58" s="1"/>
  <c r="DE20" i="58" s="1"/>
  <c r="DF20" i="58" s="1"/>
  <c r="DG20" i="58" s="1"/>
  <c r="DH20" i="58" s="1"/>
  <c r="DI20" i="58" s="1"/>
  <c r="DJ20" i="58" s="1"/>
  <c r="DK20" i="58" s="1"/>
  <c r="DL20" i="58" s="1"/>
  <c r="DM20" i="58" s="1"/>
  <c r="DN20" i="58" s="1"/>
  <c r="DO20" i="58" s="1"/>
  <c r="DP20" i="58" s="1"/>
  <c r="DQ20" i="58" s="1"/>
  <c r="DR20" i="58" s="1"/>
  <c r="DS20" i="58" s="1"/>
  <c r="DT20" i="58" s="1"/>
  <c r="DU20" i="58" s="1"/>
  <c r="DV20" i="58" s="1"/>
  <c r="DW20" i="58" s="1"/>
  <c r="DX20" i="58" s="1"/>
  <c r="DY20" i="58" s="1"/>
  <c r="DZ20" i="58" s="1"/>
  <c r="CX23" i="58"/>
  <c r="CY23" i="58" s="1"/>
  <c r="CZ23" i="58" s="1"/>
  <c r="DA23" i="58" s="1"/>
  <c r="DB23" i="58" s="1"/>
  <c r="DC23" i="58" s="1"/>
  <c r="DD23" i="58" s="1"/>
  <c r="DE23" i="58" s="1"/>
  <c r="DF23" i="58" s="1"/>
  <c r="DG23" i="58" s="1"/>
  <c r="DH23" i="58" s="1"/>
  <c r="DI23" i="58" s="1"/>
  <c r="DJ23" i="58" s="1"/>
  <c r="DK23" i="58" s="1"/>
  <c r="DL23" i="58" s="1"/>
  <c r="DM23" i="58" s="1"/>
  <c r="DN23" i="58" s="1"/>
  <c r="DO23" i="58" s="1"/>
  <c r="DP23" i="58" s="1"/>
  <c r="DQ23" i="58" s="1"/>
  <c r="DR23" i="58" s="1"/>
  <c r="DS23" i="58" s="1"/>
  <c r="DT23" i="58" s="1"/>
  <c r="DU23" i="58" s="1"/>
  <c r="DV23" i="58" s="1"/>
  <c r="DW23" i="58" s="1"/>
  <c r="DX23" i="58" s="1"/>
  <c r="DY23" i="58" s="1"/>
  <c r="DZ23" i="58" s="1"/>
  <c r="CV20" i="57"/>
  <c r="CW20" i="57" s="1"/>
  <c r="CX20" i="57" s="1"/>
  <c r="CY20" i="57" s="1"/>
  <c r="CZ20" i="57" s="1"/>
  <c r="DA20" i="57" s="1"/>
  <c r="DB20" i="57" s="1"/>
  <c r="DC20" i="57" s="1"/>
  <c r="DD20" i="57" s="1"/>
  <c r="DE20" i="57" s="1"/>
  <c r="DF20" i="57" s="1"/>
  <c r="DG20" i="57" s="1"/>
  <c r="DH20" i="57" s="1"/>
  <c r="DI20" i="57" s="1"/>
  <c r="DJ20" i="57" s="1"/>
  <c r="DK20" i="57" s="1"/>
  <c r="DL20" i="57" s="1"/>
  <c r="DM20" i="57" s="1"/>
  <c r="DN20" i="57" s="1"/>
  <c r="DO20" i="57" s="1"/>
  <c r="DP20" i="57" s="1"/>
  <c r="DQ20" i="57" s="1"/>
  <c r="DR20" i="57" s="1"/>
  <c r="DS20" i="57" s="1"/>
  <c r="DT20" i="57" s="1"/>
  <c r="DU20" i="57" s="1"/>
  <c r="DV20" i="57" s="1"/>
  <c r="DW20" i="57" s="1"/>
  <c r="DX20" i="57" s="1"/>
  <c r="CV23" i="57"/>
  <c r="CW23" i="57" s="1"/>
  <c r="CX23" i="57" s="1"/>
  <c r="CY23" i="57" s="1"/>
  <c r="CZ23" i="57" s="1"/>
  <c r="DA23" i="57" s="1"/>
  <c r="DB23" i="57" s="1"/>
  <c r="DC23" i="57" s="1"/>
  <c r="DD23" i="57" s="1"/>
  <c r="DE23" i="57" s="1"/>
  <c r="DF23" i="57" s="1"/>
  <c r="DG23" i="57" s="1"/>
  <c r="DH23" i="57" s="1"/>
  <c r="DI23" i="57" s="1"/>
  <c r="DJ23" i="57" s="1"/>
  <c r="DK23" i="57" s="1"/>
  <c r="DL23" i="57" s="1"/>
  <c r="DM23" i="57" s="1"/>
  <c r="DN23" i="57" s="1"/>
  <c r="DO23" i="57" s="1"/>
  <c r="DP23" i="57" s="1"/>
  <c r="DQ23" i="57" s="1"/>
  <c r="DR23" i="57" s="1"/>
  <c r="DS23" i="57" s="1"/>
  <c r="DT23" i="57" s="1"/>
  <c r="DU23" i="57" s="1"/>
  <c r="DV23" i="57" s="1"/>
  <c r="DW23" i="57" s="1"/>
  <c r="DX23" i="57" s="1"/>
  <c r="AD24" i="58"/>
  <c r="R24" i="58"/>
  <c r="AC24" i="58"/>
  <c r="Q24" i="58"/>
  <c r="AI24" i="58"/>
  <c r="U24" i="58"/>
  <c r="AH24" i="58"/>
  <c r="T24" i="58"/>
  <c r="AF24" i="58"/>
  <c r="P24" i="58"/>
  <c r="AE24" i="58"/>
  <c r="O24" i="58"/>
  <c r="Z24" i="58"/>
  <c r="L24" i="58"/>
  <c r="Y24" i="58"/>
  <c r="K24" i="58"/>
  <c r="AJ24" i="58"/>
  <c r="I24" i="58"/>
  <c r="BQ24" i="58" s="1"/>
  <c r="M24" i="58"/>
  <c r="AG24" i="58"/>
  <c r="W24" i="58"/>
  <c r="J24" i="58"/>
  <c r="AB24" i="58"/>
  <c r="X24" i="58"/>
  <c r="AA24" i="58"/>
  <c r="AL24" i="58"/>
  <c r="AK24" i="58"/>
  <c r="V24" i="58"/>
  <c r="S24" i="58"/>
  <c r="N24" i="58"/>
  <c r="AD12" i="58"/>
  <c r="R12" i="58"/>
  <c r="AC12" i="58"/>
  <c r="Q12" i="58"/>
  <c r="AK12" i="58"/>
  <c r="W12" i="58"/>
  <c r="AJ12" i="58"/>
  <c r="V12" i="58"/>
  <c r="AH12" i="58"/>
  <c r="T12" i="58"/>
  <c r="AG12" i="58"/>
  <c r="S12" i="58"/>
  <c r="AB12" i="58"/>
  <c r="N12" i="58"/>
  <c r="AA12" i="58"/>
  <c r="AL12" i="58"/>
  <c r="K12" i="58"/>
  <c r="AI12" i="58"/>
  <c r="J12" i="58"/>
  <c r="Z12" i="58"/>
  <c r="Y12" i="58"/>
  <c r="L12" i="58"/>
  <c r="AF12" i="58"/>
  <c r="O12" i="58"/>
  <c r="M12" i="58"/>
  <c r="AE12" i="58"/>
  <c r="I12" i="58"/>
  <c r="BQ12" i="58" s="1"/>
  <c r="X12" i="58"/>
  <c r="P12" i="58"/>
  <c r="U12" i="58"/>
  <c r="AI23" i="58"/>
  <c r="W23" i="58"/>
  <c r="K23" i="58"/>
  <c r="AH23" i="58"/>
  <c r="V23" i="58"/>
  <c r="J23" i="58"/>
  <c r="AJ23" i="58"/>
  <c r="T23" i="58"/>
  <c r="AG23" i="58"/>
  <c r="S23" i="58"/>
  <c r="AE23" i="58"/>
  <c r="Q23" i="58"/>
  <c r="AD23" i="58"/>
  <c r="P23" i="58"/>
  <c r="AA23" i="58"/>
  <c r="M23" i="58"/>
  <c r="Z23" i="58"/>
  <c r="L23" i="58"/>
  <c r="AK23" i="58"/>
  <c r="AF23" i="58"/>
  <c r="I23" i="58"/>
  <c r="BQ23" i="58" s="1"/>
  <c r="Y23" i="58"/>
  <c r="AC23" i="58"/>
  <c r="N23" i="58"/>
  <c r="AB23" i="58"/>
  <c r="X23" i="58"/>
  <c r="U23" i="58"/>
  <c r="O23" i="58"/>
  <c r="AL23" i="58"/>
  <c r="R23" i="58"/>
  <c r="AI11" i="58"/>
  <c r="W11" i="58"/>
  <c r="K11" i="58"/>
  <c r="AH11" i="58"/>
  <c r="V11" i="58"/>
  <c r="AL11" i="58"/>
  <c r="X11" i="58"/>
  <c r="AK11" i="58"/>
  <c r="U11" i="58"/>
  <c r="AG11" i="58"/>
  <c r="S11" i="58"/>
  <c r="AC11" i="58"/>
  <c r="O11" i="58"/>
  <c r="Q11" i="58"/>
  <c r="L11" i="58"/>
  <c r="AD11" i="58"/>
  <c r="R11" i="58"/>
  <c r="P11" i="58"/>
  <c r="Y11" i="58"/>
  <c r="AJ11" i="58"/>
  <c r="N11" i="58"/>
  <c r="AE11" i="58"/>
  <c r="J11" i="58"/>
  <c r="I11" i="58"/>
  <c r="BQ11" i="58" s="1"/>
  <c r="AF11" i="58"/>
  <c r="M11" i="58"/>
  <c r="AB11" i="58"/>
  <c r="Z11" i="58"/>
  <c r="AA11" i="58"/>
  <c r="T11" i="58"/>
  <c r="AG9" i="58"/>
  <c r="U9" i="58"/>
  <c r="AB9" i="58"/>
  <c r="O9" i="58"/>
  <c r="AA9" i="58"/>
  <c r="N9" i="58"/>
  <c r="AL9" i="58"/>
  <c r="Y9" i="58"/>
  <c r="L9" i="58"/>
  <c r="AH9" i="58"/>
  <c r="T9" i="58"/>
  <c r="AJ9" i="58"/>
  <c r="Q9" i="58"/>
  <c r="I9" i="58"/>
  <c r="BQ9" i="58" s="1"/>
  <c r="AI9" i="58"/>
  <c r="P9" i="58"/>
  <c r="AC9" i="58"/>
  <c r="S9" i="58"/>
  <c r="AF9" i="58"/>
  <c r="M9" i="58"/>
  <c r="AD9" i="58"/>
  <c r="AE9" i="58"/>
  <c r="K9" i="58"/>
  <c r="J9" i="58"/>
  <c r="R9" i="58"/>
  <c r="Z9" i="58"/>
  <c r="W9" i="58"/>
  <c r="AK9" i="58"/>
  <c r="X9" i="58"/>
  <c r="V9" i="58"/>
  <c r="AL20" i="58"/>
  <c r="Z20" i="58"/>
  <c r="N20" i="58"/>
  <c r="AK20" i="58"/>
  <c r="Y20" i="58"/>
  <c r="M20" i="58"/>
  <c r="AI20" i="58"/>
  <c r="U20" i="58"/>
  <c r="AH20" i="58"/>
  <c r="T20" i="58"/>
  <c r="AF20" i="58"/>
  <c r="R20" i="58"/>
  <c r="AE20" i="58"/>
  <c r="Q20" i="58"/>
  <c r="AB20" i="58"/>
  <c r="L20" i="58"/>
  <c r="AA20" i="58"/>
  <c r="K20" i="58"/>
  <c r="AJ20" i="58"/>
  <c r="AG20" i="58"/>
  <c r="X20" i="58"/>
  <c r="O20" i="58"/>
  <c r="AD20" i="58"/>
  <c r="J20" i="58"/>
  <c r="AC20" i="58"/>
  <c r="I20" i="58"/>
  <c r="BQ20" i="58" s="1"/>
  <c r="W20" i="58"/>
  <c r="V20" i="58"/>
  <c r="P20" i="58"/>
  <c r="S20" i="58"/>
  <c r="AL8" i="58"/>
  <c r="Z8" i="58"/>
  <c r="N8" i="58"/>
  <c r="AE8" i="58"/>
  <c r="R8" i="58"/>
  <c r="I8" i="58"/>
  <c r="BQ8" i="58" s="1"/>
  <c r="AD8" i="58"/>
  <c r="Q8" i="58"/>
  <c r="AB8" i="58"/>
  <c r="O8" i="58"/>
  <c r="AJ8" i="58"/>
  <c r="W8" i="58"/>
  <c r="J8" i="58"/>
  <c r="Y8" i="58"/>
  <c r="AF8" i="58"/>
  <c r="X8" i="58"/>
  <c r="T8" i="58"/>
  <c r="S8" i="58"/>
  <c r="K8" i="58"/>
  <c r="V8" i="58"/>
  <c r="AK8" i="58"/>
  <c r="U8" i="58"/>
  <c r="AC8" i="58"/>
  <c r="AI8" i="58"/>
  <c r="P8" i="58"/>
  <c r="AH8" i="58"/>
  <c r="L8" i="58"/>
  <c r="M8" i="58"/>
  <c r="AG8" i="58"/>
  <c r="AA8" i="58"/>
  <c r="AE19" i="58"/>
  <c r="S19" i="58"/>
  <c r="AD19" i="58"/>
  <c r="R19" i="58"/>
  <c r="AJ19" i="58"/>
  <c r="V19" i="58"/>
  <c r="AI19" i="58"/>
  <c r="U19" i="58"/>
  <c r="AG19" i="58"/>
  <c r="Q19" i="58"/>
  <c r="AF19" i="58"/>
  <c r="P19" i="58"/>
  <c r="AA19" i="58"/>
  <c r="M19" i="58"/>
  <c r="Z19" i="58"/>
  <c r="L19" i="58"/>
  <c r="AK19" i="58"/>
  <c r="I19" i="58"/>
  <c r="BQ19" i="58" s="1"/>
  <c r="AL19" i="58"/>
  <c r="AH19" i="58"/>
  <c r="X19" i="58"/>
  <c r="K19" i="58"/>
  <c r="AC19" i="58"/>
  <c r="Y19" i="58"/>
  <c r="AB19" i="58"/>
  <c r="N19" i="58"/>
  <c r="W19" i="58"/>
  <c r="J19" i="58"/>
  <c r="T19" i="58"/>
  <c r="O19" i="58"/>
  <c r="AE7" i="58"/>
  <c r="S7" i="58"/>
  <c r="AH7" i="58"/>
  <c r="U7" i="58"/>
  <c r="AG7" i="58"/>
  <c r="T7" i="58"/>
  <c r="AD7" i="58"/>
  <c r="Q7" i="58"/>
  <c r="Z7" i="58"/>
  <c r="M7" i="58"/>
  <c r="AJ7" i="58"/>
  <c r="O7" i="58"/>
  <c r="I7" i="58"/>
  <c r="BQ7" i="58" s="1"/>
  <c r="AB7" i="58"/>
  <c r="AA7" i="58"/>
  <c r="AI7" i="58"/>
  <c r="N7" i="58"/>
  <c r="AK7" i="58"/>
  <c r="AF7" i="58"/>
  <c r="L7" i="58"/>
  <c r="J7" i="58"/>
  <c r="AL7" i="58"/>
  <c r="P7" i="58"/>
  <c r="AC7" i="58"/>
  <c r="K7" i="58"/>
  <c r="V7" i="58"/>
  <c r="Y7" i="58"/>
  <c r="X7" i="58"/>
  <c r="R7" i="58"/>
  <c r="W7" i="58"/>
  <c r="AB22" i="58"/>
  <c r="P22" i="58"/>
  <c r="AA22" i="58"/>
  <c r="O22" i="58"/>
  <c r="AI22" i="58"/>
  <c r="U22" i="58"/>
  <c r="AH22" i="58"/>
  <c r="T22" i="58"/>
  <c r="AF22" i="58"/>
  <c r="R22" i="58"/>
  <c r="AE22" i="58"/>
  <c r="Q22" i="58"/>
  <c r="Z22" i="58"/>
  <c r="L22" i="58"/>
  <c r="Y22" i="58"/>
  <c r="K22" i="58"/>
  <c r="AJ22" i="58"/>
  <c r="AG22" i="58"/>
  <c r="I22" i="58"/>
  <c r="BQ22" i="58" s="1"/>
  <c r="AK22" i="58"/>
  <c r="AD22" i="58"/>
  <c r="W22" i="58"/>
  <c r="AC22" i="58"/>
  <c r="X22" i="58"/>
  <c r="V22" i="58"/>
  <c r="N22" i="58"/>
  <c r="M22" i="58"/>
  <c r="J22" i="58"/>
  <c r="S22" i="58"/>
  <c r="AL22" i="58"/>
  <c r="AJ18" i="58"/>
  <c r="X18" i="58"/>
  <c r="L18" i="58"/>
  <c r="I18" i="58"/>
  <c r="BQ18" i="58" s="1"/>
  <c r="AI18" i="58"/>
  <c r="W18" i="58"/>
  <c r="K18" i="58"/>
  <c r="AK18" i="58"/>
  <c r="U18" i="58"/>
  <c r="AH18" i="58"/>
  <c r="T18" i="58"/>
  <c r="AF18" i="58"/>
  <c r="R18" i="58"/>
  <c r="AE18" i="58"/>
  <c r="Q18" i="58"/>
  <c r="AB18" i="58"/>
  <c r="N18" i="58"/>
  <c r="AA18" i="58"/>
  <c r="M18" i="58"/>
  <c r="AL18" i="58"/>
  <c r="AG18" i="58"/>
  <c r="Z18" i="58"/>
  <c r="AD18" i="58"/>
  <c r="Y18" i="58"/>
  <c r="AC18" i="58"/>
  <c r="J18" i="58"/>
  <c r="V18" i="58"/>
  <c r="P18" i="58"/>
  <c r="O18" i="58"/>
  <c r="S18" i="58"/>
  <c r="AJ6" i="58"/>
  <c r="X6" i="58"/>
  <c r="L6" i="58"/>
  <c r="I6" i="58"/>
  <c r="BQ6" i="58" s="1"/>
  <c r="AK6" i="58"/>
  <c r="W6" i="58"/>
  <c r="J6" i="58"/>
  <c r="AG6" i="58"/>
  <c r="T6" i="58"/>
  <c r="AC6" i="58"/>
  <c r="P6" i="58"/>
  <c r="AA6" i="58"/>
  <c r="M6" i="58"/>
  <c r="K6" i="58"/>
  <c r="Z6" i="58"/>
  <c r="AD6" i="58"/>
  <c r="Y6" i="58"/>
  <c r="S6" i="58"/>
  <c r="AE6" i="58"/>
  <c r="V6" i="58"/>
  <c r="U6" i="58"/>
  <c r="AL6" i="58"/>
  <c r="AI6" i="58"/>
  <c r="R6" i="58"/>
  <c r="Q6" i="58"/>
  <c r="AF6" i="58"/>
  <c r="O6" i="58"/>
  <c r="N6" i="58"/>
  <c r="AB6" i="58"/>
  <c r="AH6" i="58"/>
  <c r="AC17" i="58"/>
  <c r="Q17" i="58"/>
  <c r="AB17" i="58"/>
  <c r="P17" i="58"/>
  <c r="AJ17" i="58"/>
  <c r="V17" i="58"/>
  <c r="AI17" i="58"/>
  <c r="U17" i="58"/>
  <c r="AG17" i="58"/>
  <c r="S17" i="58"/>
  <c r="I17" i="58"/>
  <c r="BQ17" i="58" s="1"/>
  <c r="AF17" i="58"/>
  <c r="R17" i="58"/>
  <c r="AA17" i="58"/>
  <c r="M17" i="58"/>
  <c r="Z17" i="58"/>
  <c r="L17" i="58"/>
  <c r="AK17" i="58"/>
  <c r="J17" i="58"/>
  <c r="AH17" i="58"/>
  <c r="N17" i="58"/>
  <c r="AL17" i="58"/>
  <c r="AE17" i="58"/>
  <c r="Y17" i="58"/>
  <c r="AD17" i="58"/>
  <c r="X17" i="58"/>
  <c r="W17" i="58"/>
  <c r="T17" i="58"/>
  <c r="O17" i="58"/>
  <c r="K17" i="58"/>
  <c r="AC5" i="58"/>
  <c r="Q5" i="58"/>
  <c r="Z5" i="58"/>
  <c r="M5" i="58"/>
  <c r="AJ5" i="58"/>
  <c r="W5" i="58"/>
  <c r="J5" i="58"/>
  <c r="AF5" i="58"/>
  <c r="S5" i="58"/>
  <c r="AL5" i="58"/>
  <c r="U5" i="58"/>
  <c r="O5" i="58"/>
  <c r="AK5" i="58"/>
  <c r="T5" i="58"/>
  <c r="I5" i="58"/>
  <c r="BQ5" i="58" s="1"/>
  <c r="AI5" i="58"/>
  <c r="P5" i="58"/>
  <c r="AG5" i="58"/>
  <c r="AE5" i="58"/>
  <c r="R5" i="58"/>
  <c r="AH5" i="58"/>
  <c r="N5" i="58"/>
  <c r="V5" i="58"/>
  <c r="AD5" i="58"/>
  <c r="L5" i="58"/>
  <c r="K5" i="58"/>
  <c r="AB5" i="58"/>
  <c r="AA5" i="58"/>
  <c r="Y5" i="58"/>
  <c r="X5" i="58"/>
  <c r="AB10" i="58"/>
  <c r="P10" i="58"/>
  <c r="AL10" i="58"/>
  <c r="Y10" i="58"/>
  <c r="L10" i="58"/>
  <c r="AK10" i="58"/>
  <c r="X10" i="58"/>
  <c r="K10" i="58"/>
  <c r="AI10" i="58"/>
  <c r="V10" i="58"/>
  <c r="AE10" i="58"/>
  <c r="R10" i="58"/>
  <c r="AA10" i="58"/>
  <c r="J10" i="58"/>
  <c r="I10" i="58"/>
  <c r="BQ10" i="58" s="1"/>
  <c r="Z10" i="58"/>
  <c r="T10" i="58"/>
  <c r="W10" i="58"/>
  <c r="AC10" i="58"/>
  <c r="U10" i="58"/>
  <c r="S10" i="58"/>
  <c r="AF10" i="58"/>
  <c r="AJ10" i="58"/>
  <c r="Q10" i="58"/>
  <c r="AH10" i="58"/>
  <c r="N10" i="58"/>
  <c r="M10" i="58"/>
  <c r="AD10" i="58"/>
  <c r="O10" i="58"/>
  <c r="AG10" i="58"/>
  <c r="AH16" i="58"/>
  <c r="V16" i="58"/>
  <c r="J16" i="58"/>
  <c r="AG16" i="58"/>
  <c r="U16" i="58"/>
  <c r="AK16" i="58"/>
  <c r="W16" i="58"/>
  <c r="AJ16" i="58"/>
  <c r="T16" i="58"/>
  <c r="AF16" i="58"/>
  <c r="R16" i="58"/>
  <c r="AE16" i="58"/>
  <c r="Q16" i="58"/>
  <c r="AB16" i="58"/>
  <c r="N16" i="58"/>
  <c r="AA16" i="58"/>
  <c r="M16" i="58"/>
  <c r="AL16" i="58"/>
  <c r="Y16" i="58"/>
  <c r="AI16" i="58"/>
  <c r="Z16" i="58"/>
  <c r="AD16" i="58"/>
  <c r="K16" i="58"/>
  <c r="AC16" i="58"/>
  <c r="I16" i="58"/>
  <c r="BQ16" i="58" s="1"/>
  <c r="O16" i="58"/>
  <c r="X16" i="58"/>
  <c r="P16" i="58"/>
  <c r="L16" i="58"/>
  <c r="S16" i="58"/>
  <c r="AH4" i="58"/>
  <c r="V4" i="58"/>
  <c r="J4" i="58"/>
  <c r="AC4" i="58"/>
  <c r="P4" i="58"/>
  <c r="Z4" i="58"/>
  <c r="M4" i="58"/>
  <c r="I4" i="58"/>
  <c r="BQ4" i="58" s="1"/>
  <c r="AI4" i="58"/>
  <c r="U4" i="58"/>
  <c r="AF4" i="58"/>
  <c r="O4" i="58"/>
  <c r="Y4" i="58"/>
  <c r="AE4" i="58"/>
  <c r="N4" i="58"/>
  <c r="AD4" i="58"/>
  <c r="K4" i="58"/>
  <c r="AK4" i="58"/>
  <c r="AG4" i="58"/>
  <c r="L4" i="58"/>
  <c r="AA4" i="58"/>
  <c r="R4" i="58"/>
  <c r="Q4" i="58"/>
  <c r="AB4" i="58"/>
  <c r="S4" i="58"/>
  <c r="AJ4" i="58"/>
  <c r="X4" i="58"/>
  <c r="W4" i="58"/>
  <c r="AL4" i="58"/>
  <c r="T4" i="58"/>
  <c r="AA15" i="58"/>
  <c r="O15" i="58"/>
  <c r="AL15" i="58"/>
  <c r="Z15" i="58"/>
  <c r="N15" i="58"/>
  <c r="AJ15" i="58"/>
  <c r="V15" i="58"/>
  <c r="AI15" i="58"/>
  <c r="U15" i="58"/>
  <c r="AG15" i="58"/>
  <c r="S15" i="58"/>
  <c r="AF15" i="58"/>
  <c r="R15" i="58"/>
  <c r="AC15" i="58"/>
  <c r="M15" i="58"/>
  <c r="AB15" i="58"/>
  <c r="L15" i="58"/>
  <c r="AK15" i="58"/>
  <c r="Y15" i="58"/>
  <c r="P15" i="58"/>
  <c r="K15" i="58"/>
  <c r="AH15" i="58"/>
  <c r="X15" i="58"/>
  <c r="AE15" i="58"/>
  <c r="AD15" i="58"/>
  <c r="W15" i="58"/>
  <c r="I15" i="58"/>
  <c r="BQ15" i="58" s="1"/>
  <c r="T15" i="58"/>
  <c r="Q15" i="58"/>
  <c r="J15" i="58"/>
  <c r="AG21" i="58"/>
  <c r="U21" i="58"/>
  <c r="AF21" i="58"/>
  <c r="T21" i="58"/>
  <c r="AJ21" i="58"/>
  <c r="V21" i="58"/>
  <c r="I21" i="58"/>
  <c r="BQ21" i="58" s="1"/>
  <c r="AI21" i="58"/>
  <c r="S21" i="58"/>
  <c r="AE21" i="58"/>
  <c r="Q21" i="58"/>
  <c r="AD21" i="58"/>
  <c r="P21" i="58"/>
  <c r="AA21" i="58"/>
  <c r="M21" i="58"/>
  <c r="Z21" i="58"/>
  <c r="L21" i="58"/>
  <c r="AK21" i="58"/>
  <c r="Y21" i="58"/>
  <c r="X21" i="58"/>
  <c r="K21" i="58"/>
  <c r="AH21" i="58"/>
  <c r="AC21" i="58"/>
  <c r="J21" i="58"/>
  <c r="AB21" i="58"/>
  <c r="W21" i="58"/>
  <c r="R21" i="58"/>
  <c r="O21" i="58"/>
  <c r="N21" i="58"/>
  <c r="AL21" i="58"/>
  <c r="AF14" i="58"/>
  <c r="T14" i="58"/>
  <c r="AE14" i="58"/>
  <c r="S14" i="58"/>
  <c r="AK14" i="58"/>
  <c r="W14" i="58"/>
  <c r="AJ14" i="58"/>
  <c r="V14" i="58"/>
  <c r="AH14" i="58"/>
  <c r="R14" i="58"/>
  <c r="AG14" i="58"/>
  <c r="Q14" i="58"/>
  <c r="AB14" i="58"/>
  <c r="N14" i="58"/>
  <c r="AA14" i="58"/>
  <c r="M14" i="58"/>
  <c r="AL14" i="58"/>
  <c r="J14" i="58"/>
  <c r="AI14" i="58"/>
  <c r="L14" i="58"/>
  <c r="AD14" i="58"/>
  <c r="Z14" i="58"/>
  <c r="Y14" i="58"/>
  <c r="AC14" i="58"/>
  <c r="K14" i="58"/>
  <c r="X14" i="58"/>
  <c r="I14" i="58"/>
  <c r="BQ14" i="58" s="1"/>
  <c r="P14" i="58"/>
  <c r="U14" i="58"/>
  <c r="O14" i="58"/>
  <c r="AA3" i="58"/>
  <c r="O3" i="58"/>
  <c r="AF3" i="58"/>
  <c r="S3" i="58"/>
  <c r="AC3" i="58"/>
  <c r="P3" i="58"/>
  <c r="AK3" i="58"/>
  <c r="X3" i="58"/>
  <c r="K3" i="58"/>
  <c r="Z3" i="58"/>
  <c r="AE3" i="58"/>
  <c r="Y3" i="58"/>
  <c r="W3" i="58"/>
  <c r="V3" i="58"/>
  <c r="U3" i="58"/>
  <c r="T3" i="58"/>
  <c r="L3" i="58"/>
  <c r="I3" i="58"/>
  <c r="BQ3" i="58" s="1"/>
  <c r="AJ3" i="58"/>
  <c r="AL3" i="58"/>
  <c r="AI3" i="58"/>
  <c r="R3" i="58"/>
  <c r="Q3" i="58"/>
  <c r="AG3" i="58"/>
  <c r="M3" i="58"/>
  <c r="AD3" i="58"/>
  <c r="J3" i="58"/>
  <c r="AH3" i="58"/>
  <c r="N3" i="58"/>
  <c r="AB3" i="58"/>
  <c r="AK13" i="58"/>
  <c r="Y13" i="58"/>
  <c r="M13" i="58"/>
  <c r="AJ13" i="58"/>
  <c r="L13" i="58"/>
  <c r="X13" i="58"/>
  <c r="AL13" i="58"/>
  <c r="V13" i="58"/>
  <c r="AI13" i="58"/>
  <c r="U13" i="58"/>
  <c r="AG13" i="58"/>
  <c r="S13" i="58"/>
  <c r="AF13" i="58"/>
  <c r="R13" i="58"/>
  <c r="AC13" i="58"/>
  <c r="O13" i="58"/>
  <c r="I13" i="58"/>
  <c r="BQ13" i="58" s="1"/>
  <c r="AB13" i="58"/>
  <c r="N13" i="58"/>
  <c r="AH13" i="58"/>
  <c r="AE13" i="58"/>
  <c r="AD13" i="58"/>
  <c r="AA13" i="58"/>
  <c r="Z13" i="58"/>
  <c r="K13" i="58"/>
  <c r="W13" i="58"/>
  <c r="P13" i="58"/>
  <c r="J13" i="58"/>
  <c r="T13" i="58"/>
  <c r="Q13" i="58"/>
  <c r="AH19" i="57"/>
  <c r="Z19" i="57"/>
  <c r="R19" i="57"/>
  <c r="J19" i="57"/>
  <c r="AG19" i="57"/>
  <c r="Y19" i="57"/>
  <c r="Q19" i="57"/>
  <c r="I19" i="57"/>
  <c r="AF19" i="57"/>
  <c r="X19" i="57"/>
  <c r="P19" i="57"/>
  <c r="H19" i="57"/>
  <c r="AE19" i="57"/>
  <c r="W19" i="57"/>
  <c r="O19" i="57"/>
  <c r="G19" i="57"/>
  <c r="AK19" i="57" s="1"/>
  <c r="AC19" i="57"/>
  <c r="U19" i="57"/>
  <c r="M19" i="57"/>
  <c r="AA19" i="57"/>
  <c r="V19" i="57"/>
  <c r="S19" i="57"/>
  <c r="T19" i="57"/>
  <c r="AJ19" i="57"/>
  <c r="N19" i="57"/>
  <c r="AI19" i="57"/>
  <c r="L19" i="57"/>
  <c r="AD19" i="57"/>
  <c r="AB19" i="57"/>
  <c r="K19" i="57"/>
  <c r="AH3" i="57"/>
  <c r="Z3" i="57"/>
  <c r="R3" i="57"/>
  <c r="J3" i="57"/>
  <c r="AG3" i="57"/>
  <c r="Y3" i="57"/>
  <c r="Q3" i="57"/>
  <c r="I3" i="57"/>
  <c r="AF3" i="57"/>
  <c r="X3" i="57"/>
  <c r="P3" i="57"/>
  <c r="H3" i="57"/>
  <c r="AE3" i="57"/>
  <c r="W3" i="57"/>
  <c r="O3" i="57"/>
  <c r="G3" i="57"/>
  <c r="AC3" i="57"/>
  <c r="U3" i="57"/>
  <c r="M3" i="57"/>
  <c r="AJ3" i="57"/>
  <c r="N3" i="57"/>
  <c r="AI3" i="57"/>
  <c r="L3" i="57"/>
  <c r="AB3" i="57"/>
  <c r="AD3" i="57"/>
  <c r="K3" i="57"/>
  <c r="AA3" i="57"/>
  <c r="V3" i="57"/>
  <c r="T3" i="57"/>
  <c r="S3" i="57"/>
  <c r="AH7" i="57"/>
  <c r="Z7" i="57"/>
  <c r="R7" i="57"/>
  <c r="J7" i="57"/>
  <c r="AG7" i="57"/>
  <c r="Y7" i="57"/>
  <c r="Q7" i="57"/>
  <c r="I7" i="57"/>
  <c r="AF7" i="57"/>
  <c r="X7" i="57"/>
  <c r="P7" i="57"/>
  <c r="H7" i="57"/>
  <c r="AE7" i="57"/>
  <c r="W7" i="57"/>
  <c r="O7" i="57"/>
  <c r="G7" i="57"/>
  <c r="AC7" i="57"/>
  <c r="U7" i="57"/>
  <c r="M7" i="57"/>
  <c r="V7" i="57"/>
  <c r="T7" i="57"/>
  <c r="AJ7" i="57"/>
  <c r="S7" i="57"/>
  <c r="N7" i="57"/>
  <c r="AI7" i="57"/>
  <c r="L7" i="57"/>
  <c r="AD7" i="57"/>
  <c r="K7" i="57"/>
  <c r="AB7" i="57"/>
  <c r="AA7" i="57"/>
  <c r="AJ24" i="57"/>
  <c r="AB24" i="57"/>
  <c r="T24" i="57"/>
  <c r="L24" i="57"/>
  <c r="P24" i="57"/>
  <c r="AI24" i="57"/>
  <c r="AA24" i="57"/>
  <c r="S24" i="57"/>
  <c r="K24" i="57"/>
  <c r="H24" i="57"/>
  <c r="AH24" i="57"/>
  <c r="Z24" i="57"/>
  <c r="R24" i="57"/>
  <c r="J24" i="57"/>
  <c r="X24" i="57"/>
  <c r="AG24" i="57"/>
  <c r="Y24" i="57"/>
  <c r="Q24" i="57"/>
  <c r="I24" i="57"/>
  <c r="AF24" i="57"/>
  <c r="AE24" i="57"/>
  <c r="W24" i="57"/>
  <c r="O24" i="57"/>
  <c r="G24" i="57"/>
  <c r="BO24" i="57" s="1"/>
  <c r="AD24" i="57"/>
  <c r="V24" i="57"/>
  <c r="N24" i="57"/>
  <c r="U24" i="57"/>
  <c r="M24" i="57"/>
  <c r="AC24" i="57"/>
  <c r="AF14" i="57"/>
  <c r="X14" i="57"/>
  <c r="P14" i="57"/>
  <c r="H14" i="57"/>
  <c r="AE14" i="57"/>
  <c r="W14" i="57"/>
  <c r="O14" i="57"/>
  <c r="G14" i="57"/>
  <c r="BO14" i="57" s="1"/>
  <c r="AD14" i="57"/>
  <c r="V14" i="57"/>
  <c r="N14" i="57"/>
  <c r="AC14" i="57"/>
  <c r="U14" i="57"/>
  <c r="M14" i="57"/>
  <c r="AI14" i="57"/>
  <c r="AA14" i="57"/>
  <c r="S14" i="57"/>
  <c r="K14" i="57"/>
  <c r="Z14" i="57"/>
  <c r="Y14" i="57"/>
  <c r="R14" i="57"/>
  <c r="T14" i="57"/>
  <c r="AJ14" i="57"/>
  <c r="Q14" i="57"/>
  <c r="AH14" i="57"/>
  <c r="L14" i="57"/>
  <c r="AG14" i="57"/>
  <c r="AB14" i="57"/>
  <c r="J14" i="57"/>
  <c r="I14" i="57"/>
  <c r="AF6" i="57"/>
  <c r="X6" i="57"/>
  <c r="P6" i="57"/>
  <c r="H6" i="57"/>
  <c r="AE6" i="57"/>
  <c r="W6" i="57"/>
  <c r="O6" i="57"/>
  <c r="G6" i="57"/>
  <c r="BO6" i="57" s="1"/>
  <c r="AD6" i="57"/>
  <c r="V6" i="57"/>
  <c r="N6" i="57"/>
  <c r="AC6" i="57"/>
  <c r="U6" i="57"/>
  <c r="M6" i="57"/>
  <c r="AI6" i="57"/>
  <c r="AA6" i="57"/>
  <c r="S6" i="57"/>
  <c r="K6" i="57"/>
  <c r="AG6" i="57"/>
  <c r="J6" i="57"/>
  <c r="AB6" i="57"/>
  <c r="I6" i="57"/>
  <c r="Y6" i="57"/>
  <c r="Z6" i="57"/>
  <c r="T6" i="57"/>
  <c r="R6" i="57"/>
  <c r="AJ6" i="57"/>
  <c r="AH6" i="57"/>
  <c r="Q6" i="57"/>
  <c r="L6" i="57"/>
  <c r="AD9" i="57"/>
  <c r="V9" i="57"/>
  <c r="N9" i="57"/>
  <c r="AC9" i="57"/>
  <c r="U9" i="57"/>
  <c r="M9" i="57"/>
  <c r="AJ9" i="57"/>
  <c r="AB9" i="57"/>
  <c r="T9" i="57"/>
  <c r="L9" i="57"/>
  <c r="AI9" i="57"/>
  <c r="AA9" i="57"/>
  <c r="S9" i="57"/>
  <c r="K9" i="57"/>
  <c r="AG9" i="57"/>
  <c r="Y9" i="57"/>
  <c r="Q9" i="57"/>
  <c r="I9" i="57"/>
  <c r="Z9" i="57"/>
  <c r="G9" i="57"/>
  <c r="BO9" i="57" s="1"/>
  <c r="X9" i="57"/>
  <c r="R9" i="57"/>
  <c r="W9" i="57"/>
  <c r="P9" i="57"/>
  <c r="AH9" i="57"/>
  <c r="O9" i="57"/>
  <c r="AF9" i="57"/>
  <c r="AE9" i="57"/>
  <c r="J9" i="57"/>
  <c r="H9" i="57"/>
  <c r="AH15" i="57"/>
  <c r="Z15" i="57"/>
  <c r="R15" i="57"/>
  <c r="J15" i="57"/>
  <c r="AG15" i="57"/>
  <c r="Y15" i="57"/>
  <c r="Q15" i="57"/>
  <c r="I15" i="57"/>
  <c r="AF15" i="57"/>
  <c r="X15" i="57"/>
  <c r="P15" i="57"/>
  <c r="H15" i="57"/>
  <c r="AE15" i="57"/>
  <c r="W15" i="57"/>
  <c r="O15" i="57"/>
  <c r="G15" i="57"/>
  <c r="AC15" i="57"/>
  <c r="U15" i="57"/>
  <c r="M15" i="57"/>
  <c r="S15" i="57"/>
  <c r="AJ15" i="57"/>
  <c r="N15" i="57"/>
  <c r="AD15" i="57"/>
  <c r="K15" i="57"/>
  <c r="AI15" i="57"/>
  <c r="L15" i="57"/>
  <c r="AB15" i="57"/>
  <c r="AA15" i="57"/>
  <c r="V15" i="57"/>
  <c r="T15" i="57"/>
  <c r="AH23" i="57"/>
  <c r="Z23" i="57"/>
  <c r="R23" i="57"/>
  <c r="J23" i="57"/>
  <c r="N23" i="57"/>
  <c r="AG23" i="57"/>
  <c r="Y23" i="57"/>
  <c r="Q23" i="57"/>
  <c r="I23" i="57"/>
  <c r="V23" i="57"/>
  <c r="AF23" i="57"/>
  <c r="X23" i="57"/>
  <c r="P23" i="57"/>
  <c r="H23" i="57"/>
  <c r="AE23" i="57"/>
  <c r="W23" i="57"/>
  <c r="O23" i="57"/>
  <c r="G23" i="57"/>
  <c r="BO23" i="57" s="1"/>
  <c r="AD23" i="57"/>
  <c r="AC23" i="57"/>
  <c r="U23" i="57"/>
  <c r="M23" i="57"/>
  <c r="L23" i="57"/>
  <c r="K23" i="57"/>
  <c r="AJ23" i="57"/>
  <c r="AI23" i="57"/>
  <c r="AB23" i="57"/>
  <c r="AA23" i="57"/>
  <c r="T23" i="57"/>
  <c r="S23" i="57"/>
  <c r="AD13" i="57"/>
  <c r="V13" i="57"/>
  <c r="N13" i="57"/>
  <c r="AC13" i="57"/>
  <c r="U13" i="57"/>
  <c r="M13" i="57"/>
  <c r="AJ13" i="57"/>
  <c r="AB13" i="57"/>
  <c r="T13" i="57"/>
  <c r="L13" i="57"/>
  <c r="AI13" i="57"/>
  <c r="AA13" i="57"/>
  <c r="S13" i="57"/>
  <c r="K13" i="57"/>
  <c r="AG13" i="57"/>
  <c r="Y13" i="57"/>
  <c r="Q13" i="57"/>
  <c r="I13" i="57"/>
  <c r="AH13" i="57"/>
  <c r="O13" i="57"/>
  <c r="AF13" i="57"/>
  <c r="J13" i="57"/>
  <c r="Z13" i="57"/>
  <c r="G13" i="57"/>
  <c r="AK13" i="57" s="1"/>
  <c r="AE13" i="57"/>
  <c r="H13" i="57"/>
  <c r="X13" i="57"/>
  <c r="W13" i="57"/>
  <c r="R13" i="57"/>
  <c r="P13" i="57"/>
  <c r="AJ4" i="57"/>
  <c r="AB4" i="57"/>
  <c r="T4" i="57"/>
  <c r="L4" i="57"/>
  <c r="AI4" i="57"/>
  <c r="AA4" i="57"/>
  <c r="S4" i="57"/>
  <c r="K4" i="57"/>
  <c r="AH4" i="57"/>
  <c r="Z4" i="57"/>
  <c r="R4" i="57"/>
  <c r="J4" i="57"/>
  <c r="AG4" i="57"/>
  <c r="Y4" i="57"/>
  <c r="Q4" i="57"/>
  <c r="I4" i="57"/>
  <c r="AE4" i="57"/>
  <c r="W4" i="57"/>
  <c r="O4" i="57"/>
  <c r="G4" i="57"/>
  <c r="AC4" i="57"/>
  <c r="X4" i="57"/>
  <c r="U4" i="57"/>
  <c r="V4" i="57"/>
  <c r="P4" i="57"/>
  <c r="N4" i="57"/>
  <c r="M4" i="57"/>
  <c r="AD4" i="57"/>
  <c r="H4" i="57"/>
  <c r="AF4" i="57"/>
  <c r="AF18" i="57"/>
  <c r="X18" i="57"/>
  <c r="P18" i="57"/>
  <c r="H18" i="57"/>
  <c r="AE18" i="57"/>
  <c r="W18" i="57"/>
  <c r="O18" i="57"/>
  <c r="G18" i="57"/>
  <c r="AD18" i="57"/>
  <c r="V18" i="57"/>
  <c r="N18" i="57"/>
  <c r="AC18" i="57"/>
  <c r="U18" i="57"/>
  <c r="M18" i="57"/>
  <c r="AI18" i="57"/>
  <c r="AA18" i="57"/>
  <c r="S18" i="57"/>
  <c r="K18" i="57"/>
  <c r="AH18" i="57"/>
  <c r="L18" i="57"/>
  <c r="AG18" i="57"/>
  <c r="J18" i="57"/>
  <c r="Z18" i="57"/>
  <c r="AB18" i="57"/>
  <c r="I18" i="57"/>
  <c r="Y18" i="57"/>
  <c r="T18" i="57"/>
  <c r="R18" i="57"/>
  <c r="AJ18" i="57"/>
  <c r="Q18" i="57"/>
  <c r="AJ8" i="57"/>
  <c r="AB8" i="57"/>
  <c r="T8" i="57"/>
  <c r="L8" i="57"/>
  <c r="AI8" i="57"/>
  <c r="AA8" i="57"/>
  <c r="S8" i="57"/>
  <c r="K8" i="57"/>
  <c r="AH8" i="57"/>
  <c r="Z8" i="57"/>
  <c r="R8" i="57"/>
  <c r="J8" i="57"/>
  <c r="AG8" i="57"/>
  <c r="Y8" i="57"/>
  <c r="Q8" i="57"/>
  <c r="I8" i="57"/>
  <c r="AE8" i="57"/>
  <c r="W8" i="57"/>
  <c r="O8" i="57"/>
  <c r="G8" i="57"/>
  <c r="BO8" i="57" s="1"/>
  <c r="N8" i="57"/>
  <c r="AF8" i="57"/>
  <c r="M8" i="57"/>
  <c r="AC8" i="57"/>
  <c r="AD8" i="57"/>
  <c r="H8" i="57"/>
  <c r="X8" i="57"/>
  <c r="V8" i="57"/>
  <c r="U8" i="57"/>
  <c r="P8" i="57"/>
  <c r="AF22" i="57"/>
  <c r="X22" i="57"/>
  <c r="P22" i="57"/>
  <c r="H22" i="57"/>
  <c r="AE22" i="57"/>
  <c r="W22" i="57"/>
  <c r="O22" i="57"/>
  <c r="G22" i="57"/>
  <c r="AD22" i="57"/>
  <c r="V22" i="57"/>
  <c r="N22" i="57"/>
  <c r="AC22" i="57"/>
  <c r="U22" i="57"/>
  <c r="M22" i="57"/>
  <c r="AI22" i="57"/>
  <c r="AA22" i="57"/>
  <c r="S22" i="57"/>
  <c r="K22" i="57"/>
  <c r="T22" i="57"/>
  <c r="R22" i="57"/>
  <c r="AH22" i="57"/>
  <c r="L22" i="57"/>
  <c r="AJ22" i="57"/>
  <c r="Q22" i="57"/>
  <c r="AG22" i="57"/>
  <c r="J22" i="57"/>
  <c r="AB22" i="57"/>
  <c r="I22" i="57"/>
  <c r="Z22" i="57"/>
  <c r="Y22" i="57"/>
  <c r="AD21" i="57"/>
  <c r="V21" i="57"/>
  <c r="N21" i="57"/>
  <c r="AC21" i="57"/>
  <c r="U21" i="57"/>
  <c r="M21" i="57"/>
  <c r="AJ21" i="57"/>
  <c r="AB21" i="57"/>
  <c r="T21" i="57"/>
  <c r="L21" i="57"/>
  <c r="AI21" i="57"/>
  <c r="AA21" i="57"/>
  <c r="S21" i="57"/>
  <c r="K21" i="57"/>
  <c r="AG21" i="57"/>
  <c r="Y21" i="57"/>
  <c r="Q21" i="57"/>
  <c r="I21" i="57"/>
  <c r="AE21" i="57"/>
  <c r="H21" i="57"/>
  <c r="Z21" i="57"/>
  <c r="G21" i="57"/>
  <c r="W21" i="57"/>
  <c r="X21" i="57"/>
  <c r="R21" i="57"/>
  <c r="P21" i="57"/>
  <c r="O21" i="57"/>
  <c r="AH21" i="57"/>
  <c r="J21" i="57"/>
  <c r="AF21" i="57"/>
  <c r="AH11" i="57"/>
  <c r="Z11" i="57"/>
  <c r="R11" i="57"/>
  <c r="J11" i="57"/>
  <c r="AG11" i="57"/>
  <c r="Y11" i="57"/>
  <c r="Q11" i="57"/>
  <c r="I11" i="57"/>
  <c r="AF11" i="57"/>
  <c r="X11" i="57"/>
  <c r="P11" i="57"/>
  <c r="H11" i="57"/>
  <c r="AE11" i="57"/>
  <c r="W11" i="57"/>
  <c r="O11" i="57"/>
  <c r="G11" i="57"/>
  <c r="BO11" i="57" s="1"/>
  <c r="AC11" i="57"/>
  <c r="U11" i="57"/>
  <c r="M11" i="57"/>
  <c r="AD11" i="57"/>
  <c r="K11" i="57"/>
  <c r="AB11" i="57"/>
  <c r="V11" i="57"/>
  <c r="AA11" i="57"/>
  <c r="T11" i="57"/>
  <c r="S11" i="57"/>
  <c r="AJ11" i="57"/>
  <c r="AI11" i="57"/>
  <c r="L11" i="57"/>
  <c r="N11" i="57"/>
  <c r="AJ12" i="57"/>
  <c r="AB12" i="57"/>
  <c r="T12" i="57"/>
  <c r="L12" i="57"/>
  <c r="AI12" i="57"/>
  <c r="AA12" i="57"/>
  <c r="S12" i="57"/>
  <c r="K12" i="57"/>
  <c r="AH12" i="57"/>
  <c r="Z12" i="57"/>
  <c r="R12" i="57"/>
  <c r="J12" i="57"/>
  <c r="AG12" i="57"/>
  <c r="Y12" i="57"/>
  <c r="Q12" i="57"/>
  <c r="I12" i="57"/>
  <c r="AE12" i="57"/>
  <c r="W12" i="57"/>
  <c r="O12" i="57"/>
  <c r="G12" i="57"/>
  <c r="BO12" i="57" s="1"/>
  <c r="V12" i="57"/>
  <c r="U12" i="57"/>
  <c r="N12" i="57"/>
  <c r="P12" i="57"/>
  <c r="AF12" i="57"/>
  <c r="M12" i="57"/>
  <c r="AD12" i="57"/>
  <c r="H12" i="57"/>
  <c r="AC12" i="57"/>
  <c r="X12" i="57"/>
  <c r="AJ20" i="57"/>
  <c r="AB20" i="57"/>
  <c r="T20" i="57"/>
  <c r="L20" i="57"/>
  <c r="AI20" i="57"/>
  <c r="AA20" i="57"/>
  <c r="S20" i="57"/>
  <c r="K20" i="57"/>
  <c r="AH20" i="57"/>
  <c r="Z20" i="57"/>
  <c r="R20" i="57"/>
  <c r="J20" i="57"/>
  <c r="AG20" i="57"/>
  <c r="Y20" i="57"/>
  <c r="Q20" i="57"/>
  <c r="I20" i="57"/>
  <c r="AE20" i="57"/>
  <c r="W20" i="57"/>
  <c r="O20" i="57"/>
  <c r="G20" i="57"/>
  <c r="BO20" i="57" s="1"/>
  <c r="P20" i="57"/>
  <c r="N20" i="57"/>
  <c r="AD20" i="57"/>
  <c r="H20" i="57"/>
  <c r="AF20" i="57"/>
  <c r="M20" i="57"/>
  <c r="AC20" i="57"/>
  <c r="X20" i="57"/>
  <c r="V20" i="57"/>
  <c r="U20" i="57"/>
  <c r="AF10" i="57"/>
  <c r="X10" i="57"/>
  <c r="P10" i="57"/>
  <c r="H10" i="57"/>
  <c r="AE10" i="57"/>
  <c r="W10" i="57"/>
  <c r="O10" i="57"/>
  <c r="G10" i="57"/>
  <c r="BO10" i="57" s="1"/>
  <c r="AD10" i="57"/>
  <c r="V10" i="57"/>
  <c r="N10" i="57"/>
  <c r="AC10" i="57"/>
  <c r="U10" i="57"/>
  <c r="M10" i="57"/>
  <c r="AI10" i="57"/>
  <c r="AA10" i="57"/>
  <c r="S10" i="57"/>
  <c r="K10" i="57"/>
  <c r="R10" i="57"/>
  <c r="AJ10" i="57"/>
  <c r="Q10" i="57"/>
  <c r="J10" i="57"/>
  <c r="AH10" i="57"/>
  <c r="L10" i="57"/>
  <c r="AG10" i="57"/>
  <c r="AB10" i="57"/>
  <c r="I10" i="57"/>
  <c r="Z10" i="57"/>
  <c r="Y10" i="57"/>
  <c r="T10" i="57"/>
  <c r="AJ20" i="56"/>
  <c r="AB20" i="56"/>
  <c r="T20" i="56"/>
  <c r="L20" i="56"/>
  <c r="AG20" i="56"/>
  <c r="Y20" i="56"/>
  <c r="Q20" i="56"/>
  <c r="I20" i="56"/>
  <c r="AF20" i="56"/>
  <c r="X20" i="56"/>
  <c r="P20" i="56"/>
  <c r="H20" i="56"/>
  <c r="AE20" i="56"/>
  <c r="W20" i="56"/>
  <c r="O20" i="56"/>
  <c r="G20" i="56"/>
  <c r="BO20" i="56" s="1"/>
  <c r="AD20" i="56"/>
  <c r="N20" i="56"/>
  <c r="AC20" i="56"/>
  <c r="M20" i="56"/>
  <c r="AA20" i="56"/>
  <c r="K20" i="56"/>
  <c r="U20" i="56"/>
  <c r="Z20" i="56"/>
  <c r="J20" i="56"/>
  <c r="V20" i="56"/>
  <c r="AI20" i="56"/>
  <c r="S20" i="56"/>
  <c r="AH20" i="56"/>
  <c r="R20" i="56"/>
  <c r="AJ12" i="56"/>
  <c r="AB12" i="56"/>
  <c r="T12" i="56"/>
  <c r="L12" i="56"/>
  <c r="AG12" i="56"/>
  <c r="Y12" i="56"/>
  <c r="Q12" i="56"/>
  <c r="I12" i="56"/>
  <c r="AF12" i="56"/>
  <c r="X12" i="56"/>
  <c r="P12" i="56"/>
  <c r="H12" i="56"/>
  <c r="AE12" i="56"/>
  <c r="W12" i="56"/>
  <c r="O12" i="56"/>
  <c r="G12" i="56"/>
  <c r="BO12" i="56" s="1"/>
  <c r="AD12" i="56"/>
  <c r="N12" i="56"/>
  <c r="U12" i="56"/>
  <c r="AC12" i="56"/>
  <c r="M12" i="56"/>
  <c r="AA12" i="56"/>
  <c r="K12" i="56"/>
  <c r="R12" i="56"/>
  <c r="Z12" i="56"/>
  <c r="J12" i="56"/>
  <c r="V12" i="56"/>
  <c r="AI12" i="56"/>
  <c r="S12" i="56"/>
  <c r="AH12" i="56"/>
  <c r="AJ4" i="56"/>
  <c r="AB4" i="56"/>
  <c r="T4" i="56"/>
  <c r="L4" i="56"/>
  <c r="AG4" i="56"/>
  <c r="Y4" i="56"/>
  <c r="Q4" i="56"/>
  <c r="I4" i="56"/>
  <c r="AF4" i="56"/>
  <c r="X4" i="56"/>
  <c r="P4" i="56"/>
  <c r="H4" i="56"/>
  <c r="AE4" i="56"/>
  <c r="W4" i="56"/>
  <c r="O4" i="56"/>
  <c r="G4" i="56"/>
  <c r="BO4" i="56" s="1"/>
  <c r="AD4" i="56"/>
  <c r="N4" i="56"/>
  <c r="K4" i="56"/>
  <c r="J4" i="56"/>
  <c r="V4" i="56"/>
  <c r="U4" i="56"/>
  <c r="AC4" i="56"/>
  <c r="M4" i="56"/>
  <c r="AA4" i="56"/>
  <c r="Z4" i="56"/>
  <c r="AH4" i="56"/>
  <c r="R4" i="56"/>
  <c r="AI4" i="56"/>
  <c r="S4" i="56"/>
  <c r="AD21" i="56"/>
  <c r="V21" i="56"/>
  <c r="N21" i="56"/>
  <c r="AI21" i="56"/>
  <c r="AA21" i="56"/>
  <c r="S21" i="56"/>
  <c r="K21" i="56"/>
  <c r="AH21" i="56"/>
  <c r="Z21" i="56"/>
  <c r="R21" i="56"/>
  <c r="J21" i="56"/>
  <c r="AG21" i="56"/>
  <c r="Y21" i="56"/>
  <c r="Q21" i="56"/>
  <c r="I21" i="56"/>
  <c r="AF21" i="56"/>
  <c r="P21" i="56"/>
  <c r="G21" i="56"/>
  <c r="BO21" i="56" s="1"/>
  <c r="AE21" i="56"/>
  <c r="O21" i="56"/>
  <c r="W21" i="56"/>
  <c r="AC21" i="56"/>
  <c r="M21" i="56"/>
  <c r="AB21" i="56"/>
  <c r="L21" i="56"/>
  <c r="X21" i="56"/>
  <c r="H21" i="56"/>
  <c r="U21" i="56"/>
  <c r="AJ21" i="56"/>
  <c r="T21" i="56"/>
  <c r="AH19" i="56"/>
  <c r="Z19" i="56"/>
  <c r="R19" i="56"/>
  <c r="J19" i="56"/>
  <c r="AE19" i="56"/>
  <c r="W19" i="56"/>
  <c r="O19" i="56"/>
  <c r="G19" i="56"/>
  <c r="BO19" i="56" s="1"/>
  <c r="AD19" i="56"/>
  <c r="V19" i="56"/>
  <c r="N19" i="56"/>
  <c r="AC19" i="56"/>
  <c r="U19" i="56"/>
  <c r="M19" i="56"/>
  <c r="AB19" i="56"/>
  <c r="L19" i="56"/>
  <c r="S19" i="56"/>
  <c r="AA19" i="56"/>
  <c r="K19" i="56"/>
  <c r="AI19" i="56"/>
  <c r="Y19" i="56"/>
  <c r="I19" i="56"/>
  <c r="X19" i="56"/>
  <c r="H19" i="56"/>
  <c r="AJ19" i="56"/>
  <c r="T19" i="56"/>
  <c r="AG19" i="56"/>
  <c r="Q19" i="56"/>
  <c r="AF19" i="56"/>
  <c r="P19" i="56"/>
  <c r="AH11" i="56"/>
  <c r="Z11" i="56"/>
  <c r="R11" i="56"/>
  <c r="J11" i="56"/>
  <c r="AE11" i="56"/>
  <c r="W11" i="56"/>
  <c r="O11" i="56"/>
  <c r="G11" i="56"/>
  <c r="BO11" i="56" s="1"/>
  <c r="AD11" i="56"/>
  <c r="V11" i="56"/>
  <c r="N11" i="56"/>
  <c r="AC11" i="56"/>
  <c r="U11" i="56"/>
  <c r="M11" i="56"/>
  <c r="AB11" i="56"/>
  <c r="L11" i="56"/>
  <c r="AF11" i="56"/>
  <c r="AA11" i="56"/>
  <c r="K11" i="56"/>
  <c r="AI11" i="56"/>
  <c r="P11" i="56"/>
  <c r="Y11" i="56"/>
  <c r="I11" i="56"/>
  <c r="X11" i="56"/>
  <c r="H11" i="56"/>
  <c r="AJ11" i="56"/>
  <c r="T11" i="56"/>
  <c r="S11" i="56"/>
  <c r="AG11" i="56"/>
  <c r="Q11" i="56"/>
  <c r="AF18" i="56"/>
  <c r="X18" i="56"/>
  <c r="P18" i="56"/>
  <c r="H18" i="56"/>
  <c r="AC18" i="56"/>
  <c r="U18" i="56"/>
  <c r="M18" i="56"/>
  <c r="AJ18" i="56"/>
  <c r="AB18" i="56"/>
  <c r="T18" i="56"/>
  <c r="L18" i="56"/>
  <c r="AI18" i="56"/>
  <c r="AA18" i="56"/>
  <c r="S18" i="56"/>
  <c r="K18" i="56"/>
  <c r="Z18" i="56"/>
  <c r="J18" i="56"/>
  <c r="Y18" i="56"/>
  <c r="I18" i="56"/>
  <c r="W18" i="56"/>
  <c r="G18" i="56"/>
  <c r="BO18" i="56" s="1"/>
  <c r="Q18" i="56"/>
  <c r="V18" i="56"/>
  <c r="AG18" i="56"/>
  <c r="AH18" i="56"/>
  <c r="R18" i="56"/>
  <c r="AE18" i="56"/>
  <c r="O18" i="56"/>
  <c r="AD18" i="56"/>
  <c r="N18" i="56"/>
  <c r="AF10" i="56"/>
  <c r="X10" i="56"/>
  <c r="P10" i="56"/>
  <c r="H10" i="56"/>
  <c r="AC10" i="56"/>
  <c r="U10" i="56"/>
  <c r="M10" i="56"/>
  <c r="AJ10" i="56"/>
  <c r="AB10" i="56"/>
  <c r="T10" i="56"/>
  <c r="L10" i="56"/>
  <c r="AI10" i="56"/>
  <c r="AA10" i="56"/>
  <c r="S10" i="56"/>
  <c r="K10" i="56"/>
  <c r="Z10" i="56"/>
  <c r="J10" i="56"/>
  <c r="Y10" i="56"/>
  <c r="I10" i="56"/>
  <c r="W10" i="56"/>
  <c r="G10" i="56"/>
  <c r="BO10" i="56" s="1"/>
  <c r="AG10" i="56"/>
  <c r="V10" i="56"/>
  <c r="Q10" i="56"/>
  <c r="N10" i="56"/>
  <c r="AH10" i="56"/>
  <c r="R10" i="56"/>
  <c r="AE10" i="56"/>
  <c r="O10" i="56"/>
  <c r="AD10" i="56"/>
  <c r="AH3" i="56"/>
  <c r="Z3" i="56"/>
  <c r="R3" i="56"/>
  <c r="J3" i="56"/>
  <c r="AE3" i="56"/>
  <c r="W3" i="56"/>
  <c r="O3" i="56"/>
  <c r="G3" i="56"/>
  <c r="BO3" i="56" s="1"/>
  <c r="AD3" i="56"/>
  <c r="V3" i="56"/>
  <c r="N3" i="56"/>
  <c r="AC3" i="56"/>
  <c r="U3" i="56"/>
  <c r="M3" i="56"/>
  <c r="AB3" i="56"/>
  <c r="L3" i="56"/>
  <c r="I3" i="56"/>
  <c r="P3" i="56"/>
  <c r="AA3" i="56"/>
  <c r="K3" i="56"/>
  <c r="Y3" i="56"/>
  <c r="H3" i="56"/>
  <c r="AI3" i="56"/>
  <c r="X3" i="56"/>
  <c r="AJ3" i="56"/>
  <c r="T3" i="56"/>
  <c r="AF3" i="56"/>
  <c r="S3" i="56"/>
  <c r="AG3" i="56"/>
  <c r="Q3" i="56"/>
  <c r="AD17" i="56"/>
  <c r="V17" i="56"/>
  <c r="N17" i="56"/>
  <c r="AI17" i="56"/>
  <c r="AA17" i="56"/>
  <c r="S17" i="56"/>
  <c r="K17" i="56"/>
  <c r="AH17" i="56"/>
  <c r="Z17" i="56"/>
  <c r="R17" i="56"/>
  <c r="J17" i="56"/>
  <c r="AG17" i="56"/>
  <c r="Y17" i="56"/>
  <c r="Q17" i="56"/>
  <c r="I17" i="56"/>
  <c r="X17" i="56"/>
  <c r="H17" i="56"/>
  <c r="O17" i="56"/>
  <c r="W17" i="56"/>
  <c r="G17" i="56"/>
  <c r="BO17" i="56" s="1"/>
  <c r="AE17" i="56"/>
  <c r="U17" i="56"/>
  <c r="AJ17" i="56"/>
  <c r="T17" i="56"/>
  <c r="AF17" i="56"/>
  <c r="P17" i="56"/>
  <c r="AC17" i="56"/>
  <c r="M17" i="56"/>
  <c r="AB17" i="56"/>
  <c r="L17" i="56"/>
  <c r="AD9" i="56"/>
  <c r="V9" i="56"/>
  <c r="N9" i="56"/>
  <c r="AI9" i="56"/>
  <c r="AA9" i="56"/>
  <c r="S9" i="56"/>
  <c r="K9" i="56"/>
  <c r="AH9" i="56"/>
  <c r="Z9" i="56"/>
  <c r="R9" i="56"/>
  <c r="J9" i="56"/>
  <c r="AG9" i="56"/>
  <c r="Y9" i="56"/>
  <c r="Q9" i="56"/>
  <c r="I9" i="56"/>
  <c r="X9" i="56"/>
  <c r="H9" i="56"/>
  <c r="AE9" i="56"/>
  <c r="W9" i="56"/>
  <c r="G9" i="56"/>
  <c r="BO9" i="56" s="1"/>
  <c r="U9" i="56"/>
  <c r="L9" i="56"/>
  <c r="AJ9" i="56"/>
  <c r="T9" i="56"/>
  <c r="AF9" i="56"/>
  <c r="P9" i="56"/>
  <c r="O9" i="56"/>
  <c r="AB9" i="56"/>
  <c r="AC9" i="56"/>
  <c r="M9" i="56"/>
  <c r="AD5" i="56"/>
  <c r="V5" i="56"/>
  <c r="N5" i="56"/>
  <c r="AI5" i="56"/>
  <c r="AA5" i="56"/>
  <c r="S5" i="56"/>
  <c r="K5" i="56"/>
  <c r="AH5" i="56"/>
  <c r="Z5" i="56"/>
  <c r="R5" i="56"/>
  <c r="J5" i="56"/>
  <c r="AG5" i="56"/>
  <c r="Y5" i="56"/>
  <c r="Q5" i="56"/>
  <c r="I5" i="56"/>
  <c r="AF5" i="56"/>
  <c r="P5" i="56"/>
  <c r="M5" i="56"/>
  <c r="AB5" i="56"/>
  <c r="AJ5" i="56"/>
  <c r="AE5" i="56"/>
  <c r="O5" i="56"/>
  <c r="X5" i="56"/>
  <c r="AC5" i="56"/>
  <c r="W5" i="56"/>
  <c r="L5" i="56"/>
  <c r="G5" i="56"/>
  <c r="BO5" i="56" s="1"/>
  <c r="H5" i="56"/>
  <c r="U5" i="56"/>
  <c r="T5" i="56"/>
  <c r="AJ24" i="56"/>
  <c r="AB24" i="56"/>
  <c r="T24" i="56"/>
  <c r="L24" i="56"/>
  <c r="AI24" i="56"/>
  <c r="AA24" i="56"/>
  <c r="AG24" i="56"/>
  <c r="Y24" i="56"/>
  <c r="Q24" i="56"/>
  <c r="I24" i="56"/>
  <c r="AF24" i="56"/>
  <c r="X24" i="56"/>
  <c r="P24" i="56"/>
  <c r="H24" i="56"/>
  <c r="V24" i="56"/>
  <c r="AE24" i="56"/>
  <c r="W24" i="56"/>
  <c r="O24" i="56"/>
  <c r="G24" i="56"/>
  <c r="BO24" i="56" s="1"/>
  <c r="AD24" i="56"/>
  <c r="AH24" i="56"/>
  <c r="K24" i="56"/>
  <c r="AC24" i="56"/>
  <c r="J24" i="56"/>
  <c r="R24" i="56"/>
  <c r="Z24" i="56"/>
  <c r="U24" i="56"/>
  <c r="S24" i="56"/>
  <c r="N24" i="56"/>
  <c r="M24" i="56"/>
  <c r="AJ16" i="56"/>
  <c r="AB16" i="56"/>
  <c r="T16" i="56"/>
  <c r="L16" i="56"/>
  <c r="AG16" i="56"/>
  <c r="Y16" i="56"/>
  <c r="Q16" i="56"/>
  <c r="I16" i="56"/>
  <c r="AF16" i="56"/>
  <c r="X16" i="56"/>
  <c r="P16" i="56"/>
  <c r="H16" i="56"/>
  <c r="AE16" i="56"/>
  <c r="W16" i="56"/>
  <c r="O16" i="56"/>
  <c r="G16" i="56"/>
  <c r="BO16" i="56" s="1"/>
  <c r="V16" i="56"/>
  <c r="U16" i="56"/>
  <c r="AI16" i="56"/>
  <c r="S16" i="56"/>
  <c r="M16" i="56"/>
  <c r="AH16" i="56"/>
  <c r="R16" i="56"/>
  <c r="AD16" i="56"/>
  <c r="N16" i="56"/>
  <c r="AC16" i="56"/>
  <c r="AA16" i="56"/>
  <c r="K16" i="56"/>
  <c r="Z16" i="56"/>
  <c r="J16" i="56"/>
  <c r="AJ8" i="56"/>
  <c r="AB8" i="56"/>
  <c r="T8" i="56"/>
  <c r="L8" i="56"/>
  <c r="AG8" i="56"/>
  <c r="Y8" i="56"/>
  <c r="Q8" i="56"/>
  <c r="I8" i="56"/>
  <c r="AF8" i="56"/>
  <c r="X8" i="56"/>
  <c r="P8" i="56"/>
  <c r="H8" i="56"/>
  <c r="AE8" i="56"/>
  <c r="W8" i="56"/>
  <c r="O8" i="56"/>
  <c r="G8" i="56"/>
  <c r="BO8" i="56" s="1"/>
  <c r="V8" i="56"/>
  <c r="Z8" i="56"/>
  <c r="U8" i="56"/>
  <c r="AC8" i="56"/>
  <c r="AI8" i="56"/>
  <c r="S8" i="56"/>
  <c r="M8" i="56"/>
  <c r="AH8" i="56"/>
  <c r="R8" i="56"/>
  <c r="AD8" i="56"/>
  <c r="N8" i="56"/>
  <c r="AA8" i="56"/>
  <c r="K8" i="56"/>
  <c r="J8" i="56"/>
  <c r="AH15" i="56"/>
  <c r="Z15" i="56"/>
  <c r="R15" i="56"/>
  <c r="J15" i="56"/>
  <c r="AE15" i="56"/>
  <c r="W15" i="56"/>
  <c r="O15" i="56"/>
  <c r="G15" i="56"/>
  <c r="BO15" i="56" s="1"/>
  <c r="AD15" i="56"/>
  <c r="V15" i="56"/>
  <c r="N15" i="56"/>
  <c r="AC15" i="56"/>
  <c r="U15" i="56"/>
  <c r="M15" i="56"/>
  <c r="AJ15" i="56"/>
  <c r="T15" i="56"/>
  <c r="AI15" i="56"/>
  <c r="S15" i="56"/>
  <c r="K15" i="56"/>
  <c r="H15" i="56"/>
  <c r="AG15" i="56"/>
  <c r="Q15" i="56"/>
  <c r="X15" i="56"/>
  <c r="AF15" i="56"/>
  <c r="P15" i="56"/>
  <c r="AA15" i="56"/>
  <c r="AB15" i="56"/>
  <c r="L15" i="56"/>
  <c r="Y15" i="56"/>
  <c r="I15" i="56"/>
  <c r="AH7" i="56"/>
  <c r="Z7" i="56"/>
  <c r="R7" i="56"/>
  <c r="J7" i="56"/>
  <c r="AE7" i="56"/>
  <c r="W7" i="56"/>
  <c r="O7" i="56"/>
  <c r="G7" i="56"/>
  <c r="BO7" i="56" s="1"/>
  <c r="AD7" i="56"/>
  <c r="V7" i="56"/>
  <c r="N7" i="56"/>
  <c r="AC7" i="56"/>
  <c r="U7" i="56"/>
  <c r="M7" i="56"/>
  <c r="AJ7" i="56"/>
  <c r="T7" i="56"/>
  <c r="L7" i="56"/>
  <c r="K7" i="56"/>
  <c r="AI7" i="56"/>
  <c r="S7" i="56"/>
  <c r="AG7" i="56"/>
  <c r="Q7" i="56"/>
  <c r="AF7" i="56"/>
  <c r="P7" i="56"/>
  <c r="AA7" i="56"/>
  <c r="X7" i="56"/>
  <c r="AB7" i="56"/>
  <c r="H7" i="56"/>
  <c r="Y7" i="56"/>
  <c r="I7" i="56"/>
  <c r="AD13" i="56"/>
  <c r="V13" i="56"/>
  <c r="N13" i="56"/>
  <c r="AI13" i="56"/>
  <c r="AA13" i="56"/>
  <c r="S13" i="56"/>
  <c r="K13" i="56"/>
  <c r="AH13" i="56"/>
  <c r="Z13" i="56"/>
  <c r="R13" i="56"/>
  <c r="J13" i="56"/>
  <c r="AG13" i="56"/>
  <c r="Y13" i="56"/>
  <c r="Q13" i="56"/>
  <c r="I13" i="56"/>
  <c r="AF13" i="56"/>
  <c r="P13" i="56"/>
  <c r="AJ13" i="56"/>
  <c r="AE13" i="56"/>
  <c r="O13" i="56"/>
  <c r="AC13" i="56"/>
  <c r="M13" i="56"/>
  <c r="W13" i="56"/>
  <c r="AB13" i="56"/>
  <c r="L13" i="56"/>
  <c r="G13" i="56"/>
  <c r="BO13" i="56" s="1"/>
  <c r="X13" i="56"/>
  <c r="H13" i="56"/>
  <c r="T13" i="56"/>
  <c r="U13" i="56"/>
  <c r="AH23" i="56"/>
  <c r="Z23" i="56"/>
  <c r="R23" i="56"/>
  <c r="J23" i="56"/>
  <c r="AE23" i="56"/>
  <c r="W23" i="56"/>
  <c r="O23" i="56"/>
  <c r="G23" i="56"/>
  <c r="BO23" i="56" s="1"/>
  <c r="AD23" i="56"/>
  <c r="V23" i="56"/>
  <c r="N23" i="56"/>
  <c r="AJ23" i="56"/>
  <c r="AB23" i="56"/>
  <c r="AC23" i="56"/>
  <c r="U23" i="56"/>
  <c r="M23" i="56"/>
  <c r="T23" i="56"/>
  <c r="AA23" i="56"/>
  <c r="S23" i="56"/>
  <c r="AI23" i="56"/>
  <c r="Q23" i="56"/>
  <c r="K23" i="56"/>
  <c r="AG23" i="56"/>
  <c r="P23" i="56"/>
  <c r="AF23" i="56"/>
  <c r="L23" i="56"/>
  <c r="Y23" i="56"/>
  <c r="I23" i="56"/>
  <c r="X23" i="56"/>
  <c r="H23" i="56"/>
  <c r="AF22" i="56"/>
  <c r="X22" i="56"/>
  <c r="P22" i="56"/>
  <c r="H22" i="56"/>
  <c r="AC22" i="56"/>
  <c r="U22" i="56"/>
  <c r="M22" i="56"/>
  <c r="AJ22" i="56"/>
  <c r="AB22" i="56"/>
  <c r="T22" i="56"/>
  <c r="L22" i="56"/>
  <c r="AI22" i="56"/>
  <c r="AA22" i="56"/>
  <c r="S22" i="56"/>
  <c r="K22" i="56"/>
  <c r="AH22" i="56"/>
  <c r="R22" i="56"/>
  <c r="AG22" i="56"/>
  <c r="Q22" i="56"/>
  <c r="AE22" i="56"/>
  <c r="O22" i="56"/>
  <c r="AD22" i="56"/>
  <c r="N22" i="56"/>
  <c r="Y22" i="56"/>
  <c r="Z22" i="56"/>
  <c r="J22" i="56"/>
  <c r="I22" i="56"/>
  <c r="W22" i="56"/>
  <c r="G22" i="56"/>
  <c r="BO22" i="56" s="1"/>
  <c r="V22" i="56"/>
  <c r="AF14" i="56"/>
  <c r="X14" i="56"/>
  <c r="P14" i="56"/>
  <c r="H14" i="56"/>
  <c r="AC14" i="56"/>
  <c r="U14" i="56"/>
  <c r="M14" i="56"/>
  <c r="AJ14" i="56"/>
  <c r="AB14" i="56"/>
  <c r="T14" i="56"/>
  <c r="L14" i="56"/>
  <c r="AI14" i="56"/>
  <c r="AA14" i="56"/>
  <c r="S14" i="56"/>
  <c r="K14" i="56"/>
  <c r="AH14" i="56"/>
  <c r="R14" i="56"/>
  <c r="Y14" i="56"/>
  <c r="AG14" i="56"/>
  <c r="Q14" i="56"/>
  <c r="AE14" i="56"/>
  <c r="O14" i="56"/>
  <c r="AD14" i="56"/>
  <c r="N14" i="56"/>
  <c r="V14" i="56"/>
  <c r="Z14" i="56"/>
  <c r="J14" i="56"/>
  <c r="I14" i="56"/>
  <c r="W14" i="56"/>
  <c r="G14" i="56"/>
  <c r="BO14" i="56" s="1"/>
  <c r="AF6" i="56"/>
  <c r="X6" i="56"/>
  <c r="P6" i="56"/>
  <c r="H6" i="56"/>
  <c r="AC6" i="56"/>
  <c r="U6" i="56"/>
  <c r="M6" i="56"/>
  <c r="AJ6" i="56"/>
  <c r="AB6" i="56"/>
  <c r="T6" i="56"/>
  <c r="L6" i="56"/>
  <c r="AI6" i="56"/>
  <c r="AA6" i="56"/>
  <c r="S6" i="56"/>
  <c r="K6" i="56"/>
  <c r="AH6" i="56"/>
  <c r="R6" i="56"/>
  <c r="O6" i="56"/>
  <c r="AG6" i="56"/>
  <c r="Q6" i="56"/>
  <c r="AE6" i="56"/>
  <c r="N6" i="56"/>
  <c r="Z6" i="56"/>
  <c r="I6" i="56"/>
  <c r="J6" i="56"/>
  <c r="V6" i="56"/>
  <c r="AD6" i="56"/>
  <c r="Y6" i="56"/>
  <c r="W6" i="56"/>
  <c r="G6" i="56"/>
  <c r="BO6" i="56" s="1"/>
  <c r="CS21" i="59"/>
  <c r="AM20" i="53" s="1"/>
  <c r="CS8" i="59"/>
  <c r="AM8" i="53" s="1"/>
  <c r="CS3" i="59"/>
  <c r="AM3" i="53" s="1"/>
  <c r="CS18" i="59"/>
  <c r="AM18" i="53" s="1"/>
  <c r="CS12" i="59"/>
  <c r="AM12" i="53" s="1"/>
  <c r="CS6" i="59"/>
  <c r="AM6" i="53" s="1"/>
  <c r="CS7" i="59"/>
  <c r="AM7" i="53" s="1"/>
  <c r="CS16" i="59"/>
  <c r="AM16" i="53" s="1"/>
  <c r="CS13" i="59"/>
  <c r="AM13" i="53" s="1"/>
  <c r="CS11" i="59"/>
  <c r="AM11" i="53" s="1"/>
  <c r="CS20" i="59"/>
  <c r="CS22" i="59"/>
  <c r="AM21" i="53" s="1"/>
  <c r="CS14" i="59"/>
  <c r="AM14" i="53" s="1"/>
  <c r="CS15" i="59"/>
  <c r="AM15" i="53" s="1"/>
  <c r="CS24" i="59"/>
  <c r="AM23" i="53" s="1"/>
  <c r="CS5" i="59"/>
  <c r="AM5" i="53" s="1"/>
  <c r="CS19" i="59"/>
  <c r="AM19" i="53" s="1"/>
  <c r="CS23" i="59"/>
  <c r="AM22" i="53" s="1"/>
  <c r="CS9" i="59"/>
  <c r="AM9" i="53" s="1"/>
  <c r="CS10" i="59"/>
  <c r="AM10" i="53" s="1"/>
  <c r="CS4" i="59"/>
  <c r="AM4" i="53" s="1"/>
  <c r="CS17" i="59"/>
  <c r="AM17" i="53" s="1"/>
  <c r="DD26" i="54" l="1"/>
  <c r="BW26" i="54"/>
  <c r="DE29" i="56"/>
  <c r="BX29" i="56"/>
  <c r="DH26" i="58"/>
  <c r="CA26" i="58"/>
  <c r="DE28" i="56"/>
  <c r="BX28" i="56"/>
  <c r="DE29" i="54"/>
  <c r="BX29" i="54"/>
  <c r="DE30" i="57"/>
  <c r="BX30" i="57"/>
  <c r="DE25" i="57"/>
  <c r="BX25" i="57"/>
  <c r="DE29" i="57"/>
  <c r="BX29" i="57"/>
  <c r="DE25" i="56"/>
  <c r="BX25" i="56"/>
  <c r="DE26" i="57"/>
  <c r="BX26" i="57"/>
  <c r="DE30" i="56"/>
  <c r="BX30" i="56"/>
  <c r="DE28" i="57"/>
  <c r="BX28" i="57"/>
  <c r="DW29" i="58"/>
  <c r="CP29" i="58"/>
  <c r="DG30" i="58"/>
  <c r="BZ30" i="58"/>
  <c r="DF26" i="56"/>
  <c r="BY26" i="56"/>
  <c r="DE27" i="54"/>
  <c r="BX27" i="54"/>
  <c r="DF27" i="56"/>
  <c r="BY27" i="56"/>
  <c r="DE27" i="57"/>
  <c r="BX27" i="57"/>
  <c r="DD28" i="54"/>
  <c r="BW28" i="54"/>
  <c r="DD30" i="54"/>
  <c r="BW30" i="54"/>
  <c r="DE25" i="54"/>
  <c r="BX25" i="54"/>
  <c r="BR24" i="58"/>
  <c r="BR12" i="58"/>
  <c r="AL21" i="57"/>
  <c r="BR4" i="58"/>
  <c r="BR20" i="58"/>
  <c r="BR5" i="58"/>
  <c r="BR18" i="58"/>
  <c r="BR10" i="58"/>
  <c r="BR11" i="58"/>
  <c r="BR15" i="58"/>
  <c r="BR14" i="58"/>
  <c r="BR21" i="58"/>
  <c r="BR9" i="58"/>
  <c r="BR22" i="58"/>
  <c r="BR13" i="58"/>
  <c r="BR7" i="58"/>
  <c r="BR16" i="58"/>
  <c r="BR3" i="58"/>
  <c r="BR17" i="58"/>
  <c r="BR8" i="58"/>
  <c r="BR19" i="58"/>
  <c r="BR6" i="58"/>
  <c r="BR23" i="58"/>
  <c r="BS19" i="58"/>
  <c r="BS14" i="58"/>
  <c r="BS4" i="58"/>
  <c r="BS11" i="58"/>
  <c r="BS8" i="58"/>
  <c r="BS13" i="58"/>
  <c r="BS7" i="58"/>
  <c r="BS5" i="58"/>
  <c r="BS17" i="58"/>
  <c r="BS12" i="58"/>
  <c r="BS23" i="58"/>
  <c r="BS3" i="58"/>
  <c r="BS21" i="58"/>
  <c r="BS15" i="58"/>
  <c r="BS10" i="58"/>
  <c r="BS20" i="58"/>
  <c r="BS18" i="58"/>
  <c r="BS22" i="58"/>
  <c r="BS24" i="58"/>
  <c r="BS16" i="58"/>
  <c r="BS6" i="58"/>
  <c r="BS9" i="58"/>
  <c r="BO3" i="57"/>
  <c r="AK9" i="57"/>
  <c r="BQ7" i="57"/>
  <c r="BP7" i="57"/>
  <c r="AL15" i="57"/>
  <c r="BQ14" i="57"/>
  <c r="BP4" i="57"/>
  <c r="AL9" i="57"/>
  <c r="AL4" i="57"/>
  <c r="AM13" i="57"/>
  <c r="AK10" i="57"/>
  <c r="BO15" i="57"/>
  <c r="BO4" i="57"/>
  <c r="AK21" i="57"/>
  <c r="AL10" i="57"/>
  <c r="AN10" i="57"/>
  <c r="AK4" i="57"/>
  <c r="BO21" i="57"/>
  <c r="AM15" i="57"/>
  <c r="AM11" i="57"/>
  <c r="AM4" i="57"/>
  <c r="AK15" i="57"/>
  <c r="AP10" i="57"/>
  <c r="AU4" i="57"/>
  <c r="BN19" i="57"/>
  <c r="AW15" i="57"/>
  <c r="BO19" i="57"/>
  <c r="AL13" i="57"/>
  <c r="AN6" i="57"/>
  <c r="AK6" i="57"/>
  <c r="AN19" i="57"/>
  <c r="BG15" i="57"/>
  <c r="AM19" i="57"/>
  <c r="AM10" i="57"/>
  <c r="BO13" i="57"/>
  <c r="AL6" i="57"/>
  <c r="AQ10" i="57"/>
  <c r="BK13" i="57"/>
  <c r="AL19" i="57"/>
  <c r="BF19" i="57"/>
  <c r="BP14" i="57"/>
  <c r="BR14" i="57"/>
  <c r="AN11" i="57"/>
  <c r="AZ3" i="57"/>
  <c r="AP6" i="57"/>
  <c r="BH19" i="57"/>
  <c r="BH11" i="57"/>
  <c r="BK6" i="57"/>
  <c r="AK6" i="53" s="1"/>
  <c r="BD4" i="57"/>
  <c r="BP10" i="57"/>
  <c r="AK3" i="57"/>
  <c r="AT6" i="57"/>
  <c r="AT15" i="57"/>
  <c r="AT11" i="57"/>
  <c r="BH9" i="57"/>
  <c r="AY13" i="57"/>
  <c r="AO11" i="57"/>
  <c r="AS15" i="57"/>
  <c r="BB6" i="57"/>
  <c r="AK11" i="57"/>
  <c r="BK9" i="57"/>
  <c r="AO13" i="57"/>
  <c r="AL3" i="57"/>
  <c r="BN3" i="57"/>
  <c r="BD21" i="57"/>
  <c r="AY10" i="57"/>
  <c r="BI19" i="57"/>
  <c r="BM11" i="57"/>
  <c r="AL11" i="57"/>
  <c r="AQ13" i="57"/>
  <c r="AX15" i="57"/>
  <c r="AO3" i="57"/>
  <c r="AM6" i="57"/>
  <c r="BB10" i="57"/>
  <c r="AK10" i="53" s="1"/>
  <c r="BA3" i="57"/>
  <c r="AU21" i="57"/>
  <c r="BG22" i="57"/>
  <c r="AY22" i="57"/>
  <c r="AQ22" i="57"/>
  <c r="BN22" i="57"/>
  <c r="BF22" i="57"/>
  <c r="AX22" i="57"/>
  <c r="AP22" i="57"/>
  <c r="BM22" i="57"/>
  <c r="BE22" i="57"/>
  <c r="AW22" i="57"/>
  <c r="AO22" i="57"/>
  <c r="BL22" i="57"/>
  <c r="AK21" i="53" s="1"/>
  <c r="BD22" i="57"/>
  <c r="AV22" i="57"/>
  <c r="AN22" i="57"/>
  <c r="BK22" i="57"/>
  <c r="BC22" i="57"/>
  <c r="AU22" i="57"/>
  <c r="AM22" i="57"/>
  <c r="BJ22" i="57"/>
  <c r="BB22" i="57"/>
  <c r="AT22" i="57"/>
  <c r="AL22" i="57"/>
  <c r="BI22" i="57"/>
  <c r="BA22" i="57"/>
  <c r="AS22" i="57"/>
  <c r="AK22" i="57"/>
  <c r="AR22" i="57"/>
  <c r="BH22" i="57"/>
  <c r="AZ22" i="57"/>
  <c r="AZ21" i="57"/>
  <c r="AX19" i="57"/>
  <c r="BK19" i="57"/>
  <c r="BA19" i="57"/>
  <c r="AZ19" i="57"/>
  <c r="AP11" i="57"/>
  <c r="BN10" i="57"/>
  <c r="AR10" i="57"/>
  <c r="BE10" i="57"/>
  <c r="AZ10" i="57"/>
  <c r="AO10" i="57"/>
  <c r="BH10" i="57"/>
  <c r="AR13" i="57"/>
  <c r="BG19" i="57"/>
  <c r="AW13" i="57"/>
  <c r="AK13" i="53" s="1"/>
  <c r="AU10" i="57"/>
  <c r="AT10" i="57"/>
  <c r="BI10" i="57"/>
  <c r="AO9" i="57"/>
  <c r="BC15" i="57"/>
  <c r="AU15" i="57"/>
  <c r="BA15" i="57"/>
  <c r="BF15" i="57"/>
  <c r="BD11" i="57"/>
  <c r="BG10" i="57"/>
  <c r="BA6" i="57"/>
  <c r="AX3" i="57"/>
  <c r="BK3" i="57"/>
  <c r="AP3" i="57"/>
  <c r="BI4" i="57"/>
  <c r="BK4" i="57"/>
  <c r="BG11" i="57"/>
  <c r="BE3" i="57"/>
  <c r="BH3" i="57"/>
  <c r="AK3" i="53" s="1"/>
  <c r="AT3" i="57"/>
  <c r="AR6" i="57"/>
  <c r="BM4" i="57"/>
  <c r="AK4" i="53" s="1"/>
  <c r="AV6" i="57"/>
  <c r="AX6" i="57"/>
  <c r="AQ3" i="57"/>
  <c r="BC21" i="57"/>
  <c r="BH21" i="57"/>
  <c r="BJ11" i="57"/>
  <c r="BJ9" i="57"/>
  <c r="BP6" i="57"/>
  <c r="AM21" i="57"/>
  <c r="BI21" i="57"/>
  <c r="AR21" i="57"/>
  <c r="AP19" i="57"/>
  <c r="BP21" i="57"/>
  <c r="AS19" i="57"/>
  <c r="AR19" i="57"/>
  <c r="BA13" i="57"/>
  <c r="AU13" i="57"/>
  <c r="AS13" i="57"/>
  <c r="AS11" i="57"/>
  <c r="AX11" i="57"/>
  <c r="BL10" i="57"/>
  <c r="BI13" i="57"/>
  <c r="BE13" i="57"/>
  <c r="BG13" i="57"/>
  <c r="AO19" i="57"/>
  <c r="BA10" i="57"/>
  <c r="AX9" i="57"/>
  <c r="AS9" i="57"/>
  <c r="AW9" i="57"/>
  <c r="BL15" i="57"/>
  <c r="BK15" i="57"/>
  <c r="BI15" i="57"/>
  <c r="BN15" i="57"/>
  <c r="AX10" i="57"/>
  <c r="AY11" i="57"/>
  <c r="AZ6" i="57"/>
  <c r="AU6" i="57"/>
  <c r="BC6" i="57"/>
  <c r="BL4" i="57"/>
  <c r="BG4" i="57"/>
  <c r="AP4" i="57"/>
  <c r="AU3" i="57"/>
  <c r="BL3" i="57"/>
  <c r="AY4" i="57"/>
  <c r="BP3" i="57"/>
  <c r="AM9" i="57"/>
  <c r="BD6" i="57"/>
  <c r="BF6" i="57"/>
  <c r="BJ6" i="57"/>
  <c r="AQ21" i="57"/>
  <c r="BE21" i="57"/>
  <c r="BJ21" i="57"/>
  <c r="BA21" i="57"/>
  <c r="BP23" i="57"/>
  <c r="BL18" i="57"/>
  <c r="BD18" i="57"/>
  <c r="AV18" i="57"/>
  <c r="AN18" i="57"/>
  <c r="BI18" i="57"/>
  <c r="BA18" i="57"/>
  <c r="AS18" i="57"/>
  <c r="AK18" i="57"/>
  <c r="BH18" i="57"/>
  <c r="AZ18" i="57"/>
  <c r="AR18" i="57"/>
  <c r="BG18" i="57"/>
  <c r="AY18" i="57"/>
  <c r="AQ18" i="57"/>
  <c r="BN18" i="57"/>
  <c r="BF18" i="57"/>
  <c r="AX18" i="57"/>
  <c r="AP18" i="57"/>
  <c r="BK18" i="57"/>
  <c r="AO18" i="57"/>
  <c r="BC18" i="57"/>
  <c r="BB18" i="57"/>
  <c r="AW18" i="57"/>
  <c r="AU18" i="57"/>
  <c r="AT18" i="57"/>
  <c r="BM18" i="57"/>
  <c r="BJ18" i="57"/>
  <c r="AL18" i="57"/>
  <c r="BE18" i="57"/>
  <c r="AM18" i="57"/>
  <c r="AZ13" i="57"/>
  <c r="BA11" i="57"/>
  <c r="BF11" i="57"/>
  <c r="BD10" i="57"/>
  <c r="BM13" i="57"/>
  <c r="AV19" i="57"/>
  <c r="AW19" i="57"/>
  <c r="AS10" i="57"/>
  <c r="AQ9" i="57"/>
  <c r="BA9" i="57"/>
  <c r="BE9" i="57"/>
  <c r="AN15" i="57"/>
  <c r="AY15" i="57"/>
  <c r="BL11" i="57"/>
  <c r="AW10" i="57"/>
  <c r="BP15" i="57"/>
  <c r="BP9" i="57"/>
  <c r="AO4" i="57"/>
  <c r="AR4" i="57"/>
  <c r="AT4" i="57"/>
  <c r="AX4" i="57"/>
  <c r="AV3" i="57"/>
  <c r="AM3" i="57"/>
  <c r="BC3" i="57"/>
  <c r="BF9" i="57"/>
  <c r="BL6" i="57"/>
  <c r="BN6" i="57"/>
  <c r="AW4" i="57"/>
  <c r="BE4" i="57"/>
  <c r="BC10" i="57"/>
  <c r="AW21" i="57"/>
  <c r="BB21" i="57"/>
  <c r="AS21" i="57"/>
  <c r="BP20" i="57"/>
  <c r="BP22" i="57"/>
  <c r="AV21" i="57"/>
  <c r="BK20" i="57"/>
  <c r="BC20" i="57"/>
  <c r="AU20" i="57"/>
  <c r="AM20" i="57"/>
  <c r="BI20" i="57"/>
  <c r="BA20" i="57"/>
  <c r="AS20" i="57"/>
  <c r="AK20" i="57"/>
  <c r="BH20" i="57"/>
  <c r="AZ20" i="57"/>
  <c r="AR20" i="57"/>
  <c r="BG20" i="57"/>
  <c r="AY20" i="57"/>
  <c r="AQ20" i="57"/>
  <c r="BN20" i="57"/>
  <c r="BF20" i="57"/>
  <c r="AX20" i="57"/>
  <c r="AP20" i="57"/>
  <c r="BM20" i="57"/>
  <c r="BE20" i="57"/>
  <c r="AW20" i="57"/>
  <c r="AO20" i="57"/>
  <c r="AT20" i="57"/>
  <c r="BL20" i="57"/>
  <c r="BJ20" i="57"/>
  <c r="AK19" i="53" s="1"/>
  <c r="BD20" i="57"/>
  <c r="BB20" i="57"/>
  <c r="AL20" i="57"/>
  <c r="AN20" i="57"/>
  <c r="AV20" i="57"/>
  <c r="BK11" i="57"/>
  <c r="BI11" i="57"/>
  <c r="BN11" i="57"/>
  <c r="BC9" i="57"/>
  <c r="AV9" i="57"/>
  <c r="AV10" i="57"/>
  <c r="AN13" i="57"/>
  <c r="AP13" i="57"/>
  <c r="AT13" i="57"/>
  <c r="AY19" i="57"/>
  <c r="AY9" i="57"/>
  <c r="BI9" i="57"/>
  <c r="BM9" i="57"/>
  <c r="BD15" i="57"/>
  <c r="AR15" i="57"/>
  <c r="AW11" i="57"/>
  <c r="BK8" i="57"/>
  <c r="BC8" i="57"/>
  <c r="AU8" i="57"/>
  <c r="AM8" i="57"/>
  <c r="BH8" i="57"/>
  <c r="AZ8" i="57"/>
  <c r="AR8" i="57"/>
  <c r="BG8" i="57"/>
  <c r="AY8" i="57"/>
  <c r="AQ8" i="57"/>
  <c r="BN8" i="57"/>
  <c r="BF8" i="57"/>
  <c r="AX8" i="57"/>
  <c r="AP8" i="57"/>
  <c r="BM8" i="57"/>
  <c r="BE8" i="57"/>
  <c r="AW8" i="57"/>
  <c r="AO8" i="57"/>
  <c r="BD8" i="57"/>
  <c r="AK8" i="57"/>
  <c r="AV8" i="57"/>
  <c r="AT8" i="57"/>
  <c r="BL8" i="57"/>
  <c r="AK8" i="53" s="1"/>
  <c r="AS8" i="57"/>
  <c r="BJ8" i="57"/>
  <c r="AN8" i="57"/>
  <c r="AL8" i="57"/>
  <c r="BA8" i="57"/>
  <c r="BI8" i="57"/>
  <c r="BB8" i="57"/>
  <c r="AN9" i="57"/>
  <c r="AV11" i="57"/>
  <c r="BD9" i="57"/>
  <c r="BJ3" i="57"/>
  <c r="AZ4" i="57"/>
  <c r="BB4" i="57"/>
  <c r="BF4" i="57"/>
  <c r="BF3" i="57"/>
  <c r="BQ10" i="57"/>
  <c r="AS3" i="57"/>
  <c r="AP9" i="57"/>
  <c r="AO6" i="57"/>
  <c r="AQ6" i="57"/>
  <c r="BB3" i="57"/>
  <c r="BI7" i="57"/>
  <c r="BA7" i="57"/>
  <c r="AS7" i="57"/>
  <c r="AK7" i="57"/>
  <c r="BN7" i="57"/>
  <c r="BF7" i="57"/>
  <c r="AX7" i="57"/>
  <c r="AP7" i="57"/>
  <c r="BL7" i="57"/>
  <c r="BD7" i="57"/>
  <c r="AV7" i="57"/>
  <c r="AN7" i="57"/>
  <c r="BE7" i="57"/>
  <c r="AR7" i="57"/>
  <c r="BM7" i="57"/>
  <c r="AZ7" i="57"/>
  <c r="AM7" i="57"/>
  <c r="BK7" i="57"/>
  <c r="AY7" i="57"/>
  <c r="AL7" i="57"/>
  <c r="BJ7" i="57"/>
  <c r="AW7" i="57"/>
  <c r="BH7" i="57"/>
  <c r="AU7" i="57"/>
  <c r="BO7" i="57"/>
  <c r="BG7" i="57"/>
  <c r="BC7" i="57"/>
  <c r="BB7" i="57"/>
  <c r="AT7" i="57"/>
  <c r="AQ7" i="57"/>
  <c r="AO7" i="57"/>
  <c r="BH6" i="57"/>
  <c r="BH12" i="57"/>
  <c r="AZ12" i="57"/>
  <c r="AR12" i="57"/>
  <c r="BM12" i="57"/>
  <c r="BE12" i="57"/>
  <c r="AW12" i="57"/>
  <c r="AO12" i="57"/>
  <c r="BL12" i="57"/>
  <c r="BD12" i="57"/>
  <c r="AV12" i="57"/>
  <c r="AN12" i="57"/>
  <c r="BK12" i="57"/>
  <c r="BC12" i="57"/>
  <c r="AU12" i="57"/>
  <c r="AM12" i="57"/>
  <c r="BJ12" i="57"/>
  <c r="BB12" i="57"/>
  <c r="AT12" i="57"/>
  <c r="AL12" i="57"/>
  <c r="AS12" i="57"/>
  <c r="BG12" i="57"/>
  <c r="AK12" i="57"/>
  <c r="BF12" i="57"/>
  <c r="BA12" i="57"/>
  <c r="AY12" i="57"/>
  <c r="BI12" i="57"/>
  <c r="AP12" i="57"/>
  <c r="BN12" i="57"/>
  <c r="AX12" i="57"/>
  <c r="AQ12" i="57"/>
  <c r="BP13" i="57"/>
  <c r="BA4" i="57"/>
  <c r="BH13" i="57"/>
  <c r="AO21" i="57"/>
  <c r="AT21" i="57"/>
  <c r="BM15" i="57"/>
  <c r="BL19" i="57"/>
  <c r="BB19" i="57"/>
  <c r="AU11" i="57"/>
  <c r="BM19" i="57"/>
  <c r="AV13" i="57"/>
  <c r="AX13" i="57"/>
  <c r="BB13" i="57"/>
  <c r="BL14" i="57"/>
  <c r="BD14" i="57"/>
  <c r="AV14" i="57"/>
  <c r="AN14" i="57"/>
  <c r="BI14" i="57"/>
  <c r="BA14" i="57"/>
  <c r="AS14" i="57"/>
  <c r="AK14" i="57"/>
  <c r="BH14" i="57"/>
  <c r="AZ14" i="57"/>
  <c r="AR14" i="57"/>
  <c r="BG14" i="57"/>
  <c r="AY14" i="57"/>
  <c r="AQ14" i="57"/>
  <c r="BN14" i="57"/>
  <c r="BF14" i="57"/>
  <c r="AX14" i="57"/>
  <c r="AP14" i="57"/>
  <c r="BK14" i="57"/>
  <c r="AO14" i="57"/>
  <c r="BC14" i="57"/>
  <c r="BB14" i="57"/>
  <c r="AW14" i="57"/>
  <c r="AU14" i="57"/>
  <c r="BJ14" i="57"/>
  <c r="AM14" i="57"/>
  <c r="AL14" i="57"/>
  <c r="BM14" i="57"/>
  <c r="BE14" i="57"/>
  <c r="AT14" i="57"/>
  <c r="BD19" i="57"/>
  <c r="BJ19" i="57"/>
  <c r="BG9" i="57"/>
  <c r="AO15" i="57"/>
  <c r="AZ15" i="57"/>
  <c r="BB15" i="57"/>
  <c r="BN9" i="57"/>
  <c r="AW3" i="57"/>
  <c r="BH4" i="57"/>
  <c r="BJ4" i="57"/>
  <c r="BN4" i="57"/>
  <c r="AU9" i="57"/>
  <c r="BL9" i="57"/>
  <c r="AK9" i="53" s="1"/>
  <c r="AW6" i="57"/>
  <c r="AY6" i="57"/>
  <c r="AR3" i="57"/>
  <c r="AN4" i="57"/>
  <c r="BP12" i="57"/>
  <c r="BC4" i="57"/>
  <c r="BQ4" i="57"/>
  <c r="BK24" i="57"/>
  <c r="BC24" i="57"/>
  <c r="AU24" i="57"/>
  <c r="AM24" i="57"/>
  <c r="BJ24" i="57"/>
  <c r="BB24" i="57"/>
  <c r="AK23" i="53" s="1"/>
  <c r="AT24" i="57"/>
  <c r="AL24" i="57"/>
  <c r="BI24" i="57"/>
  <c r="BA24" i="57"/>
  <c r="AS24" i="57"/>
  <c r="AK24" i="57"/>
  <c r="BH24" i="57"/>
  <c r="AZ24" i="57"/>
  <c r="AR24" i="57"/>
  <c r="BG24" i="57"/>
  <c r="AY24" i="57"/>
  <c r="AQ24" i="57"/>
  <c r="BN24" i="57"/>
  <c r="BF24" i="57"/>
  <c r="AX24" i="57"/>
  <c r="AP24" i="57"/>
  <c r="BM24" i="57"/>
  <c r="BE24" i="57"/>
  <c r="AW24" i="57"/>
  <c r="AO24" i="57"/>
  <c r="BD24" i="57"/>
  <c r="AV24" i="57"/>
  <c r="AN24" i="57"/>
  <c r="BL24" i="57"/>
  <c r="BG21" i="57"/>
  <c r="BP24" i="57"/>
  <c r="BI23" i="57"/>
  <c r="BA23" i="57"/>
  <c r="AS23" i="57"/>
  <c r="AK23" i="57"/>
  <c r="BH23" i="57"/>
  <c r="AZ23" i="57"/>
  <c r="AR23" i="57"/>
  <c r="BG23" i="57"/>
  <c r="AK22" i="53" s="1"/>
  <c r="AY23" i="57"/>
  <c r="AQ23" i="57"/>
  <c r="BN23" i="57"/>
  <c r="BF23" i="57"/>
  <c r="AX23" i="57"/>
  <c r="AP23" i="57"/>
  <c r="BM23" i="57"/>
  <c r="BE23" i="57"/>
  <c r="AW23" i="57"/>
  <c r="AO23" i="57"/>
  <c r="BL23" i="57"/>
  <c r="BD23" i="57"/>
  <c r="AV23" i="57"/>
  <c r="AN23" i="57"/>
  <c r="BK23" i="57"/>
  <c r="BC23" i="57"/>
  <c r="AU23" i="57"/>
  <c r="AM23" i="57"/>
  <c r="BJ23" i="57"/>
  <c r="BB23" i="57"/>
  <c r="AT23" i="57"/>
  <c r="AL23" i="57"/>
  <c r="BC19" i="57"/>
  <c r="AT19" i="57"/>
  <c r="BF21" i="57"/>
  <c r="AR11" i="57"/>
  <c r="BD13" i="57"/>
  <c r="BF13" i="57"/>
  <c r="BJ13" i="57"/>
  <c r="BE19" i="57"/>
  <c r="BC13" i="57"/>
  <c r="BO18" i="57"/>
  <c r="AR9" i="57"/>
  <c r="AT9" i="57"/>
  <c r="BE15" i="57"/>
  <c r="BH15" i="57"/>
  <c r="BJ15" i="57"/>
  <c r="BP8" i="57"/>
  <c r="BP11" i="57"/>
  <c r="BI3" i="57"/>
  <c r="AY3" i="57"/>
  <c r="AQ4" i="57"/>
  <c r="BI6" i="57"/>
  <c r="BE6" i="57"/>
  <c r="BG6" i="57"/>
  <c r="AV4" i="57"/>
  <c r="BF10" i="57"/>
  <c r="BD3" i="57"/>
  <c r="BN21" i="57"/>
  <c r="BL21" i="57"/>
  <c r="AK20" i="53" s="1"/>
  <c r="AP21" i="57"/>
  <c r="AX21" i="57"/>
  <c r="AN21" i="57"/>
  <c r="BR7" i="57"/>
  <c r="BP13" i="56"/>
  <c r="BO22" i="57"/>
  <c r="BK21" i="57"/>
  <c r="AY21" i="57"/>
  <c r="AU19" i="57"/>
  <c r="BP19" i="57"/>
  <c r="BM21" i="57"/>
  <c r="BE11" i="57"/>
  <c r="AQ11" i="57"/>
  <c r="AZ11" i="57"/>
  <c r="BB11" i="57"/>
  <c r="AK11" i="53" s="1"/>
  <c r="BL13" i="57"/>
  <c r="BN13" i="57"/>
  <c r="BK10" i="57"/>
  <c r="BJ10" i="57"/>
  <c r="AQ19" i="57"/>
  <c r="BP18" i="57"/>
  <c r="AZ9" i="57"/>
  <c r="BB9" i="57"/>
  <c r="AV15" i="57"/>
  <c r="AQ15" i="57"/>
  <c r="AP15" i="57"/>
  <c r="BC11" i="57"/>
  <c r="BM10" i="57"/>
  <c r="AS4" i="57"/>
  <c r="AN3" i="57"/>
  <c r="BG3" i="57"/>
  <c r="AS6" i="57"/>
  <c r="BM6" i="57"/>
  <c r="BM3" i="57"/>
  <c r="BP18" i="56"/>
  <c r="BP16" i="56"/>
  <c r="BP8" i="56"/>
  <c r="BP7" i="56"/>
  <c r="BP9" i="56"/>
  <c r="BP11" i="56"/>
  <c r="BP14" i="56"/>
  <c r="BP5" i="56"/>
  <c r="BP20" i="56"/>
  <c r="BP23" i="56"/>
  <c r="BP10" i="56"/>
  <c r="BP3" i="56"/>
  <c r="BP12" i="56"/>
  <c r="BP19" i="56"/>
  <c r="BQ4" i="56"/>
  <c r="BP4" i="56"/>
  <c r="BP24" i="56"/>
  <c r="BP17" i="56"/>
  <c r="BQ6" i="56"/>
  <c r="BP6" i="56"/>
  <c r="BP15" i="56"/>
  <c r="BP22" i="56"/>
  <c r="BP21" i="56"/>
  <c r="BQ15" i="56"/>
  <c r="BQ14" i="56"/>
  <c r="BQ21" i="56"/>
  <c r="BQ17" i="56"/>
  <c r="BQ20" i="56"/>
  <c r="BQ24" i="56"/>
  <c r="BQ23" i="56"/>
  <c r="BQ16" i="56"/>
  <c r="BQ22" i="56"/>
  <c r="BQ10" i="56"/>
  <c r="BQ19" i="56"/>
  <c r="BQ12" i="56"/>
  <c r="BQ7" i="56"/>
  <c r="BQ8" i="56"/>
  <c r="BQ5" i="56"/>
  <c r="BQ11" i="56"/>
  <c r="BQ9" i="56"/>
  <c r="BQ13" i="56"/>
  <c r="BQ18" i="56"/>
  <c r="BQ3" i="56"/>
  <c r="DE30" i="54" l="1"/>
  <c r="BX30" i="54"/>
  <c r="DF27" i="54"/>
  <c r="BY27" i="54"/>
  <c r="DF28" i="57"/>
  <c r="BY28" i="57"/>
  <c r="DF29" i="57"/>
  <c r="BY29" i="57"/>
  <c r="DF28" i="56"/>
  <c r="BY28" i="56"/>
  <c r="AK18" i="53"/>
  <c r="AK14" i="53"/>
  <c r="DE28" i="54"/>
  <c r="BX28" i="54"/>
  <c r="DG26" i="56"/>
  <c r="BZ26" i="56"/>
  <c r="DF30" i="56"/>
  <c r="BY30" i="56"/>
  <c r="DF25" i="57"/>
  <c r="BY25" i="57"/>
  <c r="DI26" i="58"/>
  <c r="CB26" i="58"/>
  <c r="DF27" i="57"/>
  <c r="BY27" i="57"/>
  <c r="DH30" i="58"/>
  <c r="CA30" i="58"/>
  <c r="DF26" i="57"/>
  <c r="BY26" i="57"/>
  <c r="DF30" i="57"/>
  <c r="BY30" i="57"/>
  <c r="DF29" i="56"/>
  <c r="BY29" i="56"/>
  <c r="AK7" i="53"/>
  <c r="DF25" i="54"/>
  <c r="BY25" i="54"/>
  <c r="DG27" i="56"/>
  <c r="BZ27" i="56"/>
  <c r="DX29" i="58"/>
  <c r="CQ29" i="58"/>
  <c r="DF25" i="56"/>
  <c r="BY25" i="56"/>
  <c r="DF29" i="54"/>
  <c r="BY29" i="54"/>
  <c r="DE26" i="54"/>
  <c r="BX26" i="54"/>
  <c r="BT14" i="58"/>
  <c r="BT19" i="58"/>
  <c r="BT16" i="58"/>
  <c r="BT21" i="58"/>
  <c r="BT17" i="58"/>
  <c r="BT8" i="58"/>
  <c r="BT20" i="58"/>
  <c r="BT24" i="58"/>
  <c r="BT3" i="58"/>
  <c r="BT5" i="58"/>
  <c r="BT11" i="58"/>
  <c r="BT9" i="58"/>
  <c r="BT22" i="58"/>
  <c r="BT10" i="58"/>
  <c r="BT23" i="58"/>
  <c r="BT7" i="58"/>
  <c r="BT4" i="58"/>
  <c r="BT18" i="58"/>
  <c r="BT6" i="58"/>
  <c r="BT15" i="58"/>
  <c r="BT12" i="58"/>
  <c r="BT13" i="58"/>
  <c r="BQ15" i="57"/>
  <c r="BR4" i="57"/>
  <c r="BQ13" i="57"/>
  <c r="BQ22" i="57"/>
  <c r="BQ21" i="57"/>
  <c r="BQ23" i="57"/>
  <c r="BQ12" i="57"/>
  <c r="BQ20" i="57"/>
  <c r="BS7" i="57"/>
  <c r="BR10" i="57"/>
  <c r="BQ24" i="57"/>
  <c r="BQ11" i="57"/>
  <c r="BQ9" i="57"/>
  <c r="BQ8" i="57"/>
  <c r="BQ18" i="57"/>
  <c r="BQ19" i="57"/>
  <c r="BQ3" i="57"/>
  <c r="BQ6" i="57"/>
  <c r="BR4" i="56"/>
  <c r="BR6" i="56"/>
  <c r="BR11" i="56"/>
  <c r="BR12" i="56"/>
  <c r="BR16" i="56"/>
  <c r="BR17" i="56"/>
  <c r="BR13" i="56"/>
  <c r="BR19" i="56"/>
  <c r="BR23" i="56"/>
  <c r="BR21" i="56"/>
  <c r="BR10" i="56"/>
  <c r="BR5" i="56"/>
  <c r="BR3" i="56"/>
  <c r="BR8" i="56"/>
  <c r="BR24" i="56"/>
  <c r="BR14" i="56"/>
  <c r="BR20" i="56"/>
  <c r="BR18" i="56"/>
  <c r="BR9" i="56"/>
  <c r="BR7" i="56"/>
  <c r="BR22" i="56"/>
  <c r="BR15" i="56"/>
  <c r="DG27" i="57" l="1"/>
  <c r="BZ27" i="57"/>
  <c r="DG29" i="57"/>
  <c r="BZ29" i="57"/>
  <c r="DG30" i="57"/>
  <c r="BZ30" i="57"/>
  <c r="DH26" i="56"/>
  <c r="CA26" i="56"/>
  <c r="DF26" i="54"/>
  <c r="BY26" i="54"/>
  <c r="DH27" i="56"/>
  <c r="CA27" i="56"/>
  <c r="DJ26" i="58"/>
  <c r="CC26" i="58"/>
  <c r="DF28" i="54"/>
  <c r="BY28" i="54"/>
  <c r="DG28" i="57"/>
  <c r="BZ28" i="57"/>
  <c r="DG26" i="57"/>
  <c r="BZ26" i="57"/>
  <c r="DG29" i="54"/>
  <c r="BZ29" i="54"/>
  <c r="DG25" i="54"/>
  <c r="BZ25" i="54"/>
  <c r="DG25" i="57"/>
  <c r="BZ25" i="57"/>
  <c r="DG27" i="54"/>
  <c r="BZ27" i="54"/>
  <c r="DY29" i="58"/>
  <c r="CR29" i="58"/>
  <c r="DI30" i="58"/>
  <c r="CB30" i="58"/>
  <c r="DG29" i="56"/>
  <c r="BZ29" i="56"/>
  <c r="DG25" i="56"/>
  <c r="BZ25" i="56"/>
  <c r="DG30" i="56"/>
  <c r="BZ30" i="56"/>
  <c r="DG28" i="56"/>
  <c r="BZ28" i="56"/>
  <c r="DF30" i="54"/>
  <c r="BY30" i="54"/>
  <c r="BU14" i="58"/>
  <c r="BU19" i="58"/>
  <c r="BU12" i="58"/>
  <c r="AL12" i="53" s="1"/>
  <c r="BU22" i="58"/>
  <c r="BU3" i="58"/>
  <c r="BU8" i="58"/>
  <c r="BU15" i="58"/>
  <c r="BU7" i="58"/>
  <c r="BU9" i="58"/>
  <c r="BU17" i="58"/>
  <c r="BU4" i="58"/>
  <c r="BU6" i="58"/>
  <c r="BU23" i="58"/>
  <c r="BU11" i="58"/>
  <c r="BU24" i="58"/>
  <c r="BU21" i="58"/>
  <c r="BU10" i="58"/>
  <c r="BU13" i="58"/>
  <c r="BU18" i="58"/>
  <c r="BU5" i="58"/>
  <c r="BU20" i="58"/>
  <c r="BU16" i="58"/>
  <c r="BS14" i="57"/>
  <c r="BR9" i="57"/>
  <c r="BR24" i="57"/>
  <c r="BR15" i="57"/>
  <c r="BR18" i="57"/>
  <c r="BR21" i="57"/>
  <c r="BR6" i="57"/>
  <c r="BR3" i="57"/>
  <c r="BS10" i="57"/>
  <c r="BR12" i="57"/>
  <c r="BR22" i="57"/>
  <c r="BR8" i="57"/>
  <c r="BT14" i="57"/>
  <c r="BT7" i="57"/>
  <c r="BR23" i="57"/>
  <c r="BR13" i="57"/>
  <c r="BR19" i="57"/>
  <c r="BR11" i="57"/>
  <c r="BR20" i="57"/>
  <c r="BS4" i="57"/>
  <c r="BS4" i="56"/>
  <c r="BS6" i="56"/>
  <c r="BS14" i="56"/>
  <c r="BS5" i="56"/>
  <c r="BS24" i="56"/>
  <c r="BS19" i="56"/>
  <c r="BS12" i="56"/>
  <c r="AJ12" i="53" s="1"/>
  <c r="BS3" i="56"/>
  <c r="BS23" i="56"/>
  <c r="BS15" i="56"/>
  <c r="BS18" i="56"/>
  <c r="BS8" i="56"/>
  <c r="BS10" i="56"/>
  <c r="BS13" i="56"/>
  <c r="BS16" i="56"/>
  <c r="BS9" i="56"/>
  <c r="BS17" i="56"/>
  <c r="BS7" i="56"/>
  <c r="BS22" i="56"/>
  <c r="BS20" i="56"/>
  <c r="BS21" i="56"/>
  <c r="BS11" i="56"/>
  <c r="F4" i="55"/>
  <c r="G4" i="55"/>
  <c r="H4" i="55"/>
  <c r="I4" i="55"/>
  <c r="J4" i="55"/>
  <c r="K4" i="55"/>
  <c r="F5" i="55"/>
  <c r="G5" i="55"/>
  <c r="H5" i="55"/>
  <c r="I5" i="55"/>
  <c r="J5" i="55"/>
  <c r="K5" i="55"/>
  <c r="F6" i="55"/>
  <c r="G6" i="55"/>
  <c r="H6" i="55"/>
  <c r="I6" i="55"/>
  <c r="J6" i="55"/>
  <c r="K6" i="55"/>
  <c r="F7" i="55"/>
  <c r="G7" i="55"/>
  <c r="H7" i="55"/>
  <c r="I7" i="55"/>
  <c r="J7" i="55"/>
  <c r="K7" i="55"/>
  <c r="F8" i="55"/>
  <c r="G8" i="55"/>
  <c r="H8" i="55"/>
  <c r="I8" i="55"/>
  <c r="J8" i="55"/>
  <c r="K8" i="55"/>
  <c r="F9" i="55"/>
  <c r="G9" i="55"/>
  <c r="H9" i="55"/>
  <c r="I9" i="55"/>
  <c r="J9" i="55"/>
  <c r="K9" i="55"/>
  <c r="F10" i="55"/>
  <c r="G10" i="55"/>
  <c r="H10" i="55"/>
  <c r="I10" i="55"/>
  <c r="J10" i="55"/>
  <c r="K10" i="55"/>
  <c r="F11" i="55"/>
  <c r="G11" i="55"/>
  <c r="H11" i="55"/>
  <c r="I11" i="55"/>
  <c r="J11" i="55"/>
  <c r="K11" i="55"/>
  <c r="F12" i="55"/>
  <c r="G12" i="55"/>
  <c r="H12" i="55"/>
  <c r="I12" i="55"/>
  <c r="J12" i="55"/>
  <c r="K12" i="55"/>
  <c r="F13" i="55"/>
  <c r="G13" i="55"/>
  <c r="H13" i="55"/>
  <c r="I13" i="55"/>
  <c r="J13" i="55"/>
  <c r="K13" i="55"/>
  <c r="F14" i="55"/>
  <c r="G14" i="55"/>
  <c r="H14" i="55"/>
  <c r="I14" i="55"/>
  <c r="J14" i="55"/>
  <c r="K14" i="55"/>
  <c r="F15" i="55"/>
  <c r="G15" i="55"/>
  <c r="H15" i="55"/>
  <c r="I15" i="55"/>
  <c r="J15" i="55"/>
  <c r="K15" i="55"/>
  <c r="F16" i="55"/>
  <c r="G16" i="55"/>
  <c r="H16" i="55"/>
  <c r="I16" i="55"/>
  <c r="J16" i="55"/>
  <c r="K16" i="55"/>
  <c r="F17" i="55"/>
  <c r="G17" i="55"/>
  <c r="H17" i="55"/>
  <c r="I17" i="55"/>
  <c r="J17" i="55"/>
  <c r="K17" i="55"/>
  <c r="F18" i="55"/>
  <c r="G18" i="55"/>
  <c r="H18" i="55"/>
  <c r="I18" i="55"/>
  <c r="J18" i="55"/>
  <c r="K18" i="55"/>
  <c r="F19" i="55"/>
  <c r="G19" i="55"/>
  <c r="H19" i="55"/>
  <c r="I19" i="55"/>
  <c r="J19" i="55"/>
  <c r="K19" i="55"/>
  <c r="F20" i="55"/>
  <c r="G20" i="55"/>
  <c r="H20" i="55"/>
  <c r="I20" i="55"/>
  <c r="J20" i="55"/>
  <c r="K20" i="55"/>
  <c r="F21" i="55"/>
  <c r="G21" i="55"/>
  <c r="H21" i="55"/>
  <c r="I21" i="55"/>
  <c r="J21" i="55"/>
  <c r="K21" i="55"/>
  <c r="F22" i="55"/>
  <c r="G22" i="55"/>
  <c r="H22" i="55"/>
  <c r="I22" i="55"/>
  <c r="J22" i="55"/>
  <c r="K22" i="55"/>
  <c r="F23" i="55"/>
  <c r="G23" i="55"/>
  <c r="H23" i="55"/>
  <c r="I23" i="55"/>
  <c r="J23" i="55"/>
  <c r="K23" i="55"/>
  <c r="F24" i="55"/>
  <c r="G24" i="55"/>
  <c r="H24" i="55"/>
  <c r="I24" i="55"/>
  <c r="J24" i="55"/>
  <c r="K24" i="55"/>
  <c r="K3" i="55"/>
  <c r="J3" i="55"/>
  <c r="I3" i="55"/>
  <c r="H3" i="55"/>
  <c r="G3" i="55"/>
  <c r="F3" i="55"/>
  <c r="E24" i="55"/>
  <c r="CZ24" i="55" s="1"/>
  <c r="D24" i="55"/>
  <c r="C24" i="55"/>
  <c r="E23" i="55"/>
  <c r="CZ23" i="55" s="1"/>
  <c r="D23" i="55"/>
  <c r="C23" i="55"/>
  <c r="E22" i="55"/>
  <c r="CZ22" i="55" s="1"/>
  <c r="D22" i="55"/>
  <c r="C22" i="55"/>
  <c r="E21" i="55"/>
  <c r="CZ21" i="55" s="1"/>
  <c r="D21" i="55"/>
  <c r="C21" i="55"/>
  <c r="E20" i="55"/>
  <c r="CZ20" i="55" s="1"/>
  <c r="D20" i="55"/>
  <c r="C20" i="55"/>
  <c r="E19" i="55"/>
  <c r="CZ19" i="55" s="1"/>
  <c r="D19" i="55"/>
  <c r="C19" i="55"/>
  <c r="E18" i="55"/>
  <c r="CZ18" i="55" s="1"/>
  <c r="D18" i="55"/>
  <c r="C18" i="55"/>
  <c r="E17" i="55"/>
  <c r="CZ17" i="55" s="1"/>
  <c r="D17" i="55"/>
  <c r="C17" i="55"/>
  <c r="E16" i="55"/>
  <c r="CZ16" i="55" s="1"/>
  <c r="D16" i="55"/>
  <c r="C16" i="55"/>
  <c r="E15" i="55"/>
  <c r="CZ15" i="55" s="1"/>
  <c r="D15" i="55"/>
  <c r="C15" i="55"/>
  <c r="E14" i="55"/>
  <c r="CZ14" i="55" s="1"/>
  <c r="D14" i="55"/>
  <c r="C14" i="55"/>
  <c r="E13" i="55"/>
  <c r="CZ13" i="55" s="1"/>
  <c r="D13" i="55"/>
  <c r="C13" i="55"/>
  <c r="E12" i="55"/>
  <c r="CZ12" i="55" s="1"/>
  <c r="D12" i="55"/>
  <c r="C12" i="55"/>
  <c r="E11" i="55"/>
  <c r="CZ11" i="55" s="1"/>
  <c r="D11" i="55"/>
  <c r="C11" i="55"/>
  <c r="E10" i="55"/>
  <c r="CZ10" i="55" s="1"/>
  <c r="D10" i="55"/>
  <c r="C10" i="55"/>
  <c r="E9" i="55"/>
  <c r="CZ9" i="55" s="1"/>
  <c r="D9" i="55"/>
  <c r="C9" i="55"/>
  <c r="E8" i="55"/>
  <c r="CZ8" i="55" s="1"/>
  <c r="D8" i="55"/>
  <c r="C8" i="55"/>
  <c r="E7" i="55"/>
  <c r="CZ7" i="55" s="1"/>
  <c r="D7" i="55"/>
  <c r="C7" i="55"/>
  <c r="E6" i="55"/>
  <c r="CZ6" i="55" s="1"/>
  <c r="D6" i="55"/>
  <c r="C6" i="55"/>
  <c r="E5" i="55"/>
  <c r="CZ5" i="55" s="1"/>
  <c r="D5" i="55"/>
  <c r="C5" i="55"/>
  <c r="E4" i="55"/>
  <c r="CZ4" i="55" s="1"/>
  <c r="D4" i="55"/>
  <c r="C4" i="55"/>
  <c r="E3" i="55"/>
  <c r="CZ3" i="55" s="1"/>
  <c r="D3" i="55"/>
  <c r="C3" i="55"/>
  <c r="C4" i="54"/>
  <c r="C5" i="54"/>
  <c r="C6" i="54"/>
  <c r="C7" i="54"/>
  <c r="C8" i="54"/>
  <c r="C9" i="54"/>
  <c r="C10" i="54"/>
  <c r="C11" i="54"/>
  <c r="C12" i="54"/>
  <c r="C13" i="54"/>
  <c r="C14" i="54"/>
  <c r="C15" i="54"/>
  <c r="C16" i="54"/>
  <c r="C17" i="54"/>
  <c r="C18" i="54"/>
  <c r="C19" i="54"/>
  <c r="C20" i="54"/>
  <c r="C21" i="54"/>
  <c r="C22" i="54"/>
  <c r="C23" i="54"/>
  <c r="C24" i="54"/>
  <c r="C3" i="54"/>
  <c r="D4" i="54"/>
  <c r="D5" i="54"/>
  <c r="D6" i="54"/>
  <c r="D7" i="54"/>
  <c r="D8" i="54"/>
  <c r="D9" i="54"/>
  <c r="D10" i="54"/>
  <c r="D11" i="54"/>
  <c r="D12" i="54"/>
  <c r="D13" i="54"/>
  <c r="D14" i="54"/>
  <c r="D15" i="54"/>
  <c r="D16" i="54"/>
  <c r="D17" i="54"/>
  <c r="D18" i="54"/>
  <c r="D19" i="54"/>
  <c r="D20" i="54"/>
  <c r="D21" i="54"/>
  <c r="D22" i="54"/>
  <c r="D23" i="54"/>
  <c r="D24" i="54"/>
  <c r="D3" i="54"/>
  <c r="E4" i="54"/>
  <c r="CU4" i="54" s="1"/>
  <c r="E5" i="54"/>
  <c r="CU5" i="54" s="1"/>
  <c r="E6" i="54"/>
  <c r="CU6" i="54" s="1"/>
  <c r="E7" i="54"/>
  <c r="CU7" i="54" s="1"/>
  <c r="E8" i="54"/>
  <c r="CU8" i="54" s="1"/>
  <c r="E9" i="54"/>
  <c r="CU9" i="54" s="1"/>
  <c r="E10" i="54"/>
  <c r="CU10" i="54" s="1"/>
  <c r="E11" i="54"/>
  <c r="CU11" i="54" s="1"/>
  <c r="E12" i="54"/>
  <c r="CU12" i="54" s="1"/>
  <c r="E13" i="54"/>
  <c r="CU13" i="54" s="1"/>
  <c r="E14" i="54"/>
  <c r="CU14" i="54" s="1"/>
  <c r="E15" i="54"/>
  <c r="CU15" i="54" s="1"/>
  <c r="E16" i="54"/>
  <c r="CU16" i="54" s="1"/>
  <c r="E17" i="54"/>
  <c r="CU17" i="54" s="1"/>
  <c r="E18" i="54"/>
  <c r="CU18" i="54" s="1"/>
  <c r="E19" i="54"/>
  <c r="CU19" i="54" s="1"/>
  <c r="E20" i="54"/>
  <c r="CU20" i="54" s="1"/>
  <c r="E21" i="54"/>
  <c r="CU21" i="54" s="1"/>
  <c r="E22" i="54"/>
  <c r="CU22" i="54" s="1"/>
  <c r="E23" i="54"/>
  <c r="CU23" i="54" s="1"/>
  <c r="E24" i="54"/>
  <c r="CU24" i="54" s="1"/>
  <c r="E3" i="54"/>
  <c r="CU3" i="54" s="1"/>
  <c r="F24" i="54"/>
  <c r="F23" i="54"/>
  <c r="F22" i="54"/>
  <c r="F21" i="54"/>
  <c r="F20" i="54"/>
  <c r="F19" i="54"/>
  <c r="F18" i="54"/>
  <c r="F17" i="54"/>
  <c r="F16" i="54"/>
  <c r="F15" i="54"/>
  <c r="F14" i="54"/>
  <c r="F13" i="54"/>
  <c r="F12" i="54"/>
  <c r="F11" i="54"/>
  <c r="F10" i="54"/>
  <c r="F9" i="54"/>
  <c r="F8" i="54"/>
  <c r="F7" i="54"/>
  <c r="F6" i="54"/>
  <c r="F5" i="54"/>
  <c r="F4" i="54"/>
  <c r="F3" i="54"/>
  <c r="DG28" i="54" l="1"/>
  <c r="BZ28" i="54"/>
  <c r="DH25" i="54"/>
  <c r="CA25" i="54"/>
  <c r="DH30" i="56"/>
  <c r="CA30" i="56"/>
  <c r="DZ29" i="58"/>
  <c r="CT29" i="58" s="1"/>
  <c r="CS29" i="58"/>
  <c r="DH29" i="54"/>
  <c r="CA29" i="54"/>
  <c r="DK26" i="58"/>
  <c r="CD26" i="58"/>
  <c r="DH30" i="57"/>
  <c r="CA30" i="57"/>
  <c r="DI26" i="56"/>
  <c r="CB26" i="56"/>
  <c r="DH28" i="56"/>
  <c r="CA28" i="56"/>
  <c r="DH25" i="56"/>
  <c r="CA25" i="56"/>
  <c r="DH27" i="54"/>
  <c r="CA27" i="54"/>
  <c r="DH26" i="57"/>
  <c r="CA26" i="57"/>
  <c r="DI27" i="56"/>
  <c r="CB27" i="56"/>
  <c r="DH29" i="57"/>
  <c r="CA29" i="57"/>
  <c r="DJ30" i="58"/>
  <c r="CC30" i="58"/>
  <c r="DG30" i="54"/>
  <c r="BZ30" i="54"/>
  <c r="DH29" i="56"/>
  <c r="CA29" i="56"/>
  <c r="DH25" i="57"/>
  <c r="CA25" i="57"/>
  <c r="DH28" i="57"/>
  <c r="CA28" i="57"/>
  <c r="DG26" i="54"/>
  <c r="BZ26" i="54"/>
  <c r="DH27" i="57"/>
  <c r="CA27" i="57"/>
  <c r="CV7" i="54"/>
  <c r="CW7" i="54" s="1"/>
  <c r="CX7" i="54" s="1"/>
  <c r="CY7" i="54" s="1"/>
  <c r="CZ7" i="54" s="1"/>
  <c r="DA7" i="54" s="1"/>
  <c r="DB7" i="54" s="1"/>
  <c r="DC7" i="54" s="1"/>
  <c r="DD7" i="54" s="1"/>
  <c r="DE7" i="54" s="1"/>
  <c r="DF7" i="54" s="1"/>
  <c r="DG7" i="54" s="1"/>
  <c r="DH7" i="54" s="1"/>
  <c r="DI7" i="54" s="1"/>
  <c r="DJ7" i="54" s="1"/>
  <c r="DK7" i="54" s="1"/>
  <c r="DL7" i="54" s="1"/>
  <c r="DM7" i="54" s="1"/>
  <c r="DN7" i="54" s="1"/>
  <c r="DO7" i="54" s="1"/>
  <c r="DP7" i="54" s="1"/>
  <c r="DQ7" i="54" s="1"/>
  <c r="DR7" i="54" s="1"/>
  <c r="DS7" i="54" s="1"/>
  <c r="DT7" i="54" s="1"/>
  <c r="DU7" i="54" s="1"/>
  <c r="DV7" i="54" s="1"/>
  <c r="DW7" i="54" s="1"/>
  <c r="DX7" i="54" s="1"/>
  <c r="CV13" i="54"/>
  <c r="CW13" i="54" s="1"/>
  <c r="CX13" i="54" s="1"/>
  <c r="CY13" i="54" s="1"/>
  <c r="CZ13" i="54" s="1"/>
  <c r="DA13" i="54" s="1"/>
  <c r="DB13" i="54" s="1"/>
  <c r="DC13" i="54" s="1"/>
  <c r="DD13" i="54" s="1"/>
  <c r="DE13" i="54" s="1"/>
  <c r="DF13" i="54" s="1"/>
  <c r="DG13" i="54" s="1"/>
  <c r="DH13" i="54" s="1"/>
  <c r="DI13" i="54" s="1"/>
  <c r="DJ13" i="54" s="1"/>
  <c r="DK13" i="54" s="1"/>
  <c r="DL13" i="54" s="1"/>
  <c r="DM13" i="54" s="1"/>
  <c r="DN13" i="54" s="1"/>
  <c r="DO13" i="54" s="1"/>
  <c r="DP13" i="54" s="1"/>
  <c r="DQ13" i="54" s="1"/>
  <c r="DR13" i="54" s="1"/>
  <c r="DS13" i="54" s="1"/>
  <c r="DT13" i="54" s="1"/>
  <c r="DU13" i="54" s="1"/>
  <c r="DV13" i="54" s="1"/>
  <c r="DW13" i="54" s="1"/>
  <c r="DX13" i="54" s="1"/>
  <c r="CV3" i="54"/>
  <c r="CW3" i="54" s="1"/>
  <c r="CX3" i="54" s="1"/>
  <c r="CY3" i="54" s="1"/>
  <c r="CZ3" i="54" s="1"/>
  <c r="DA3" i="54" s="1"/>
  <c r="DB3" i="54" s="1"/>
  <c r="DC3" i="54" s="1"/>
  <c r="DD3" i="54" s="1"/>
  <c r="DE3" i="54" s="1"/>
  <c r="DF3" i="54" s="1"/>
  <c r="DG3" i="54" s="1"/>
  <c r="DH3" i="54" s="1"/>
  <c r="DI3" i="54" s="1"/>
  <c r="DJ3" i="54" s="1"/>
  <c r="DK3" i="54" s="1"/>
  <c r="DL3" i="54" s="1"/>
  <c r="DM3" i="54" s="1"/>
  <c r="DN3" i="54" s="1"/>
  <c r="DO3" i="54" s="1"/>
  <c r="DP3" i="54" s="1"/>
  <c r="DQ3" i="54" s="1"/>
  <c r="DR3" i="54" s="1"/>
  <c r="DS3" i="54" s="1"/>
  <c r="DT3" i="54" s="1"/>
  <c r="DU3" i="54" s="1"/>
  <c r="DV3" i="54" s="1"/>
  <c r="DW3" i="54" s="1"/>
  <c r="DX3" i="54" s="1"/>
  <c r="CV14" i="54"/>
  <c r="CW14" i="54" s="1"/>
  <c r="CX14" i="54" s="1"/>
  <c r="CY14" i="54" s="1"/>
  <c r="CZ14" i="54" s="1"/>
  <c r="DA14" i="54" s="1"/>
  <c r="DB14" i="54" s="1"/>
  <c r="DC14" i="54" s="1"/>
  <c r="DD14" i="54" s="1"/>
  <c r="DE14" i="54" s="1"/>
  <c r="DF14" i="54" s="1"/>
  <c r="DG14" i="54" s="1"/>
  <c r="DH14" i="54" s="1"/>
  <c r="DI14" i="54" s="1"/>
  <c r="DJ14" i="54" s="1"/>
  <c r="DK14" i="54" s="1"/>
  <c r="DL14" i="54" s="1"/>
  <c r="DM14" i="54" s="1"/>
  <c r="DN14" i="54" s="1"/>
  <c r="DO14" i="54" s="1"/>
  <c r="DP14" i="54" s="1"/>
  <c r="DQ14" i="54" s="1"/>
  <c r="DR14" i="54" s="1"/>
  <c r="DS14" i="54" s="1"/>
  <c r="DT14" i="54" s="1"/>
  <c r="DU14" i="54" s="1"/>
  <c r="DV14" i="54" s="1"/>
  <c r="DW14" i="54" s="1"/>
  <c r="DX14" i="54" s="1"/>
  <c r="CV6" i="54"/>
  <c r="CW6" i="54" s="1"/>
  <c r="CX6" i="54" s="1"/>
  <c r="CY6" i="54" s="1"/>
  <c r="CZ6" i="54" s="1"/>
  <c r="DA6" i="54" s="1"/>
  <c r="DB6" i="54" s="1"/>
  <c r="DC6" i="54" s="1"/>
  <c r="DD6" i="54" s="1"/>
  <c r="DE6" i="54" s="1"/>
  <c r="DF6" i="54" s="1"/>
  <c r="DG6" i="54" s="1"/>
  <c r="DH6" i="54" s="1"/>
  <c r="DI6" i="54" s="1"/>
  <c r="DJ6" i="54" s="1"/>
  <c r="DK6" i="54" s="1"/>
  <c r="DL6" i="54" s="1"/>
  <c r="DM6" i="54" s="1"/>
  <c r="DN6" i="54" s="1"/>
  <c r="DO6" i="54" s="1"/>
  <c r="DP6" i="54" s="1"/>
  <c r="DQ6" i="54" s="1"/>
  <c r="DR6" i="54" s="1"/>
  <c r="DS6" i="54" s="1"/>
  <c r="DT6" i="54" s="1"/>
  <c r="DU6" i="54" s="1"/>
  <c r="DV6" i="54" s="1"/>
  <c r="DW6" i="54" s="1"/>
  <c r="DX6" i="54" s="1"/>
  <c r="CV19" i="54"/>
  <c r="CW19" i="54" s="1"/>
  <c r="CX19" i="54" s="1"/>
  <c r="CY19" i="54" s="1"/>
  <c r="CZ19" i="54" s="1"/>
  <c r="DA19" i="54" s="1"/>
  <c r="DB19" i="54" s="1"/>
  <c r="DC19" i="54" s="1"/>
  <c r="DD19" i="54" s="1"/>
  <c r="DE19" i="54" s="1"/>
  <c r="DF19" i="54" s="1"/>
  <c r="DG19" i="54" s="1"/>
  <c r="DH19" i="54" s="1"/>
  <c r="DI19" i="54" s="1"/>
  <c r="DJ19" i="54" s="1"/>
  <c r="DK19" i="54" s="1"/>
  <c r="DL19" i="54" s="1"/>
  <c r="DM19" i="54" s="1"/>
  <c r="DN19" i="54" s="1"/>
  <c r="DO19" i="54" s="1"/>
  <c r="DP19" i="54" s="1"/>
  <c r="DQ19" i="54" s="1"/>
  <c r="DR19" i="54" s="1"/>
  <c r="DS19" i="54" s="1"/>
  <c r="DT19" i="54" s="1"/>
  <c r="DU19" i="54" s="1"/>
  <c r="DV19" i="54" s="1"/>
  <c r="DW19" i="54" s="1"/>
  <c r="DX19" i="54" s="1"/>
  <c r="CV18" i="54"/>
  <c r="CW18" i="54" s="1"/>
  <c r="CX18" i="54" s="1"/>
  <c r="CY18" i="54" s="1"/>
  <c r="CZ18" i="54" s="1"/>
  <c r="DA18" i="54" s="1"/>
  <c r="DB18" i="54" s="1"/>
  <c r="DC18" i="54" s="1"/>
  <c r="DD18" i="54" s="1"/>
  <c r="DE18" i="54" s="1"/>
  <c r="DF18" i="54" s="1"/>
  <c r="DG18" i="54" s="1"/>
  <c r="DH18" i="54" s="1"/>
  <c r="DI18" i="54" s="1"/>
  <c r="DJ18" i="54" s="1"/>
  <c r="DK18" i="54" s="1"/>
  <c r="DL18" i="54" s="1"/>
  <c r="DM18" i="54" s="1"/>
  <c r="DN18" i="54" s="1"/>
  <c r="DO18" i="54" s="1"/>
  <c r="DP18" i="54" s="1"/>
  <c r="DQ18" i="54" s="1"/>
  <c r="DR18" i="54" s="1"/>
  <c r="DS18" i="54" s="1"/>
  <c r="DT18" i="54" s="1"/>
  <c r="DU18" i="54" s="1"/>
  <c r="DV18" i="54" s="1"/>
  <c r="DW18" i="54" s="1"/>
  <c r="DX18" i="54" s="1"/>
  <c r="DA8" i="55"/>
  <c r="DB8" i="55" s="1"/>
  <c r="DC8" i="55" s="1"/>
  <c r="DD8" i="55" s="1"/>
  <c r="DE8" i="55" s="1"/>
  <c r="DF8" i="55" s="1"/>
  <c r="DG8" i="55" s="1"/>
  <c r="DH8" i="55" s="1"/>
  <c r="DI8" i="55" s="1"/>
  <c r="DJ8" i="55" s="1"/>
  <c r="DK8" i="55" s="1"/>
  <c r="DL8" i="55" s="1"/>
  <c r="DM8" i="55" s="1"/>
  <c r="DN8" i="55" s="1"/>
  <c r="DO8" i="55" s="1"/>
  <c r="DP8" i="55" s="1"/>
  <c r="DQ8" i="55" s="1"/>
  <c r="DR8" i="55" s="1"/>
  <c r="DS8" i="55" s="1"/>
  <c r="DT8" i="55" s="1"/>
  <c r="DU8" i="55" s="1"/>
  <c r="DV8" i="55" s="1"/>
  <c r="DW8" i="55" s="1"/>
  <c r="DX8" i="55" s="1"/>
  <c r="DY8" i="55" s="1"/>
  <c r="DZ8" i="55" s="1"/>
  <c r="EA8" i="55" s="1"/>
  <c r="EB8" i="55" s="1"/>
  <c r="EC8" i="55" s="1"/>
  <c r="DA14" i="55"/>
  <c r="DB14" i="55" s="1"/>
  <c r="DC14" i="55" s="1"/>
  <c r="DD14" i="55" s="1"/>
  <c r="DE14" i="55" s="1"/>
  <c r="DF14" i="55" s="1"/>
  <c r="DG14" i="55" s="1"/>
  <c r="DH14" i="55" s="1"/>
  <c r="DI14" i="55" s="1"/>
  <c r="DJ14" i="55" s="1"/>
  <c r="DK14" i="55" s="1"/>
  <c r="DL14" i="55" s="1"/>
  <c r="DM14" i="55" s="1"/>
  <c r="DN14" i="55" s="1"/>
  <c r="DO14" i="55" s="1"/>
  <c r="DP14" i="55" s="1"/>
  <c r="DQ14" i="55" s="1"/>
  <c r="DR14" i="55" s="1"/>
  <c r="DS14" i="55" s="1"/>
  <c r="DT14" i="55" s="1"/>
  <c r="DU14" i="55" s="1"/>
  <c r="DV14" i="55" s="1"/>
  <c r="DW14" i="55" s="1"/>
  <c r="DX14" i="55" s="1"/>
  <c r="DY14" i="55" s="1"/>
  <c r="DZ14" i="55" s="1"/>
  <c r="EA14" i="55" s="1"/>
  <c r="EB14" i="55" s="1"/>
  <c r="EC14" i="55" s="1"/>
  <c r="DA20" i="55"/>
  <c r="DB20" i="55" s="1"/>
  <c r="DC20" i="55" s="1"/>
  <c r="DD20" i="55" s="1"/>
  <c r="DE20" i="55" s="1"/>
  <c r="DF20" i="55" s="1"/>
  <c r="DG20" i="55" s="1"/>
  <c r="DH20" i="55" s="1"/>
  <c r="DI20" i="55" s="1"/>
  <c r="DJ20" i="55" s="1"/>
  <c r="DK20" i="55" s="1"/>
  <c r="DL20" i="55" s="1"/>
  <c r="DM20" i="55" s="1"/>
  <c r="DN20" i="55" s="1"/>
  <c r="DO20" i="55" s="1"/>
  <c r="DP20" i="55" s="1"/>
  <c r="DQ20" i="55" s="1"/>
  <c r="DR20" i="55" s="1"/>
  <c r="DS20" i="55" s="1"/>
  <c r="DT20" i="55" s="1"/>
  <c r="DU20" i="55" s="1"/>
  <c r="DV20" i="55" s="1"/>
  <c r="DW20" i="55" s="1"/>
  <c r="DX20" i="55" s="1"/>
  <c r="DY20" i="55" s="1"/>
  <c r="DZ20" i="55" s="1"/>
  <c r="EA20" i="55" s="1"/>
  <c r="EB20" i="55" s="1"/>
  <c r="EC20" i="55" s="1"/>
  <c r="CV21" i="54"/>
  <c r="CW21" i="54" s="1"/>
  <c r="CX21" i="54" s="1"/>
  <c r="CY21" i="54" s="1"/>
  <c r="CZ21" i="54" s="1"/>
  <c r="DA21" i="54" s="1"/>
  <c r="DB21" i="54" s="1"/>
  <c r="DC21" i="54" s="1"/>
  <c r="DD21" i="54" s="1"/>
  <c r="DE21" i="54" s="1"/>
  <c r="DF21" i="54" s="1"/>
  <c r="DG21" i="54" s="1"/>
  <c r="DH21" i="54" s="1"/>
  <c r="DI21" i="54" s="1"/>
  <c r="DJ21" i="54" s="1"/>
  <c r="DK21" i="54" s="1"/>
  <c r="DL21" i="54" s="1"/>
  <c r="DM21" i="54" s="1"/>
  <c r="DN21" i="54" s="1"/>
  <c r="DO21" i="54" s="1"/>
  <c r="DP21" i="54" s="1"/>
  <c r="DQ21" i="54" s="1"/>
  <c r="DR21" i="54" s="1"/>
  <c r="DS21" i="54" s="1"/>
  <c r="DT21" i="54" s="1"/>
  <c r="DU21" i="54" s="1"/>
  <c r="DV21" i="54" s="1"/>
  <c r="DW21" i="54" s="1"/>
  <c r="DX21" i="54" s="1"/>
  <c r="CV9" i="54"/>
  <c r="CW9" i="54" s="1"/>
  <c r="CX9" i="54" s="1"/>
  <c r="CY9" i="54" s="1"/>
  <c r="CZ9" i="54" s="1"/>
  <c r="DA9" i="54" s="1"/>
  <c r="DB9" i="54" s="1"/>
  <c r="DC9" i="54" s="1"/>
  <c r="DD9" i="54" s="1"/>
  <c r="DE9" i="54" s="1"/>
  <c r="DF9" i="54" s="1"/>
  <c r="DG9" i="54" s="1"/>
  <c r="DH9" i="54" s="1"/>
  <c r="DI9" i="54" s="1"/>
  <c r="DJ9" i="54" s="1"/>
  <c r="DK9" i="54" s="1"/>
  <c r="DL9" i="54" s="1"/>
  <c r="DM9" i="54" s="1"/>
  <c r="DN9" i="54" s="1"/>
  <c r="DO9" i="54" s="1"/>
  <c r="DP9" i="54" s="1"/>
  <c r="DQ9" i="54" s="1"/>
  <c r="DR9" i="54" s="1"/>
  <c r="DS9" i="54" s="1"/>
  <c r="DT9" i="54" s="1"/>
  <c r="DU9" i="54" s="1"/>
  <c r="DV9" i="54" s="1"/>
  <c r="DW9" i="54" s="1"/>
  <c r="DX9" i="54" s="1"/>
  <c r="CV17" i="54"/>
  <c r="CW17" i="54" s="1"/>
  <c r="CX17" i="54" s="1"/>
  <c r="CY17" i="54" s="1"/>
  <c r="CZ17" i="54" s="1"/>
  <c r="DA17" i="54" s="1"/>
  <c r="DB17" i="54" s="1"/>
  <c r="DC17" i="54" s="1"/>
  <c r="DD17" i="54" s="1"/>
  <c r="DE17" i="54" s="1"/>
  <c r="DF17" i="54" s="1"/>
  <c r="DG17" i="54" s="1"/>
  <c r="DH17" i="54" s="1"/>
  <c r="DI17" i="54" s="1"/>
  <c r="DJ17" i="54" s="1"/>
  <c r="DK17" i="54" s="1"/>
  <c r="DL17" i="54" s="1"/>
  <c r="DM17" i="54" s="1"/>
  <c r="DN17" i="54" s="1"/>
  <c r="DO17" i="54" s="1"/>
  <c r="DP17" i="54" s="1"/>
  <c r="DQ17" i="54" s="1"/>
  <c r="DR17" i="54" s="1"/>
  <c r="DS17" i="54" s="1"/>
  <c r="DT17" i="54" s="1"/>
  <c r="DU17" i="54" s="1"/>
  <c r="DV17" i="54" s="1"/>
  <c r="DW17" i="54" s="1"/>
  <c r="DX17" i="54" s="1"/>
  <c r="DA4" i="55"/>
  <c r="DB4" i="55" s="1"/>
  <c r="DC4" i="55" s="1"/>
  <c r="DD4" i="55" s="1"/>
  <c r="DE4" i="55" s="1"/>
  <c r="DF4" i="55" s="1"/>
  <c r="DG4" i="55" s="1"/>
  <c r="DH4" i="55" s="1"/>
  <c r="DI4" i="55" s="1"/>
  <c r="DJ4" i="55" s="1"/>
  <c r="DK4" i="55" s="1"/>
  <c r="DL4" i="55" s="1"/>
  <c r="DM4" i="55" s="1"/>
  <c r="DN4" i="55" s="1"/>
  <c r="DO4" i="55" s="1"/>
  <c r="DP4" i="55" s="1"/>
  <c r="DQ4" i="55" s="1"/>
  <c r="DR4" i="55" s="1"/>
  <c r="DS4" i="55" s="1"/>
  <c r="DT4" i="55" s="1"/>
  <c r="DU4" i="55" s="1"/>
  <c r="DV4" i="55" s="1"/>
  <c r="DW4" i="55" s="1"/>
  <c r="DX4" i="55" s="1"/>
  <c r="DY4" i="55" s="1"/>
  <c r="DZ4" i="55" s="1"/>
  <c r="EA4" i="55" s="1"/>
  <c r="EB4" i="55" s="1"/>
  <c r="EC4" i="55" s="1"/>
  <c r="DA10" i="55"/>
  <c r="DB10" i="55" s="1"/>
  <c r="DC10" i="55" s="1"/>
  <c r="DD10" i="55" s="1"/>
  <c r="DE10" i="55" s="1"/>
  <c r="DF10" i="55" s="1"/>
  <c r="DG10" i="55" s="1"/>
  <c r="DH10" i="55" s="1"/>
  <c r="DI10" i="55" s="1"/>
  <c r="DJ10" i="55" s="1"/>
  <c r="DK10" i="55" s="1"/>
  <c r="DL10" i="55" s="1"/>
  <c r="DM10" i="55" s="1"/>
  <c r="DN10" i="55" s="1"/>
  <c r="DO10" i="55" s="1"/>
  <c r="DP10" i="55" s="1"/>
  <c r="DQ10" i="55" s="1"/>
  <c r="DR10" i="55" s="1"/>
  <c r="DS10" i="55" s="1"/>
  <c r="DT10" i="55" s="1"/>
  <c r="DU10" i="55" s="1"/>
  <c r="DV10" i="55" s="1"/>
  <c r="DW10" i="55" s="1"/>
  <c r="DX10" i="55" s="1"/>
  <c r="DY10" i="55" s="1"/>
  <c r="DZ10" i="55" s="1"/>
  <c r="EA10" i="55" s="1"/>
  <c r="EB10" i="55" s="1"/>
  <c r="EC10" i="55" s="1"/>
  <c r="DA16" i="55"/>
  <c r="DB16" i="55" s="1"/>
  <c r="DC16" i="55" s="1"/>
  <c r="DD16" i="55" s="1"/>
  <c r="DE16" i="55" s="1"/>
  <c r="DF16" i="55" s="1"/>
  <c r="DG16" i="55" s="1"/>
  <c r="DH16" i="55" s="1"/>
  <c r="DI16" i="55" s="1"/>
  <c r="DJ16" i="55" s="1"/>
  <c r="DK16" i="55" s="1"/>
  <c r="DL16" i="55" s="1"/>
  <c r="DM16" i="55" s="1"/>
  <c r="DN16" i="55" s="1"/>
  <c r="DO16" i="55" s="1"/>
  <c r="DP16" i="55" s="1"/>
  <c r="DQ16" i="55" s="1"/>
  <c r="DR16" i="55" s="1"/>
  <c r="DS16" i="55" s="1"/>
  <c r="DT16" i="55" s="1"/>
  <c r="DU16" i="55" s="1"/>
  <c r="DV16" i="55" s="1"/>
  <c r="DW16" i="55" s="1"/>
  <c r="DX16" i="55" s="1"/>
  <c r="DY16" i="55" s="1"/>
  <c r="DZ16" i="55" s="1"/>
  <c r="EA16" i="55" s="1"/>
  <c r="EB16" i="55" s="1"/>
  <c r="EC16" i="55" s="1"/>
  <c r="DA22" i="55"/>
  <c r="DB22" i="55" s="1"/>
  <c r="DC22" i="55" s="1"/>
  <c r="DD22" i="55" s="1"/>
  <c r="DE22" i="55" s="1"/>
  <c r="DF22" i="55" s="1"/>
  <c r="DG22" i="55" s="1"/>
  <c r="DH22" i="55" s="1"/>
  <c r="DI22" i="55" s="1"/>
  <c r="DJ22" i="55" s="1"/>
  <c r="DK22" i="55" s="1"/>
  <c r="DL22" i="55" s="1"/>
  <c r="DM22" i="55" s="1"/>
  <c r="DN22" i="55" s="1"/>
  <c r="DO22" i="55" s="1"/>
  <c r="DP22" i="55" s="1"/>
  <c r="DQ22" i="55" s="1"/>
  <c r="DR22" i="55" s="1"/>
  <c r="DS22" i="55" s="1"/>
  <c r="DT22" i="55" s="1"/>
  <c r="DU22" i="55" s="1"/>
  <c r="DV22" i="55" s="1"/>
  <c r="DW22" i="55" s="1"/>
  <c r="DX22" i="55" s="1"/>
  <c r="DY22" i="55" s="1"/>
  <c r="DZ22" i="55" s="1"/>
  <c r="EA22" i="55" s="1"/>
  <c r="EB22" i="55" s="1"/>
  <c r="EC22" i="55" s="1"/>
  <c r="CV22" i="54"/>
  <c r="CW22" i="54" s="1"/>
  <c r="CX22" i="54" s="1"/>
  <c r="CY22" i="54" s="1"/>
  <c r="CZ22" i="54" s="1"/>
  <c r="DA22" i="54" s="1"/>
  <c r="DB22" i="54" s="1"/>
  <c r="DC22" i="54" s="1"/>
  <c r="DD22" i="54" s="1"/>
  <c r="DE22" i="54" s="1"/>
  <c r="DF22" i="54" s="1"/>
  <c r="DG22" i="54" s="1"/>
  <c r="DH22" i="54" s="1"/>
  <c r="DI22" i="54" s="1"/>
  <c r="DJ22" i="54" s="1"/>
  <c r="DK22" i="54" s="1"/>
  <c r="DL22" i="54" s="1"/>
  <c r="DM22" i="54" s="1"/>
  <c r="DN22" i="54" s="1"/>
  <c r="DO22" i="54" s="1"/>
  <c r="DP22" i="54" s="1"/>
  <c r="DQ22" i="54" s="1"/>
  <c r="DR22" i="54" s="1"/>
  <c r="DS22" i="54" s="1"/>
  <c r="DT22" i="54" s="1"/>
  <c r="DU22" i="54" s="1"/>
  <c r="DV22" i="54" s="1"/>
  <c r="DW22" i="54" s="1"/>
  <c r="DX22" i="54" s="1"/>
  <c r="CV10" i="54"/>
  <c r="CW10" i="54" s="1"/>
  <c r="CX10" i="54" s="1"/>
  <c r="CY10" i="54" s="1"/>
  <c r="CZ10" i="54" s="1"/>
  <c r="DA10" i="54" s="1"/>
  <c r="DB10" i="54" s="1"/>
  <c r="DC10" i="54" s="1"/>
  <c r="DD10" i="54" s="1"/>
  <c r="DE10" i="54" s="1"/>
  <c r="DF10" i="54" s="1"/>
  <c r="DG10" i="54" s="1"/>
  <c r="DH10" i="54" s="1"/>
  <c r="DI10" i="54" s="1"/>
  <c r="DJ10" i="54" s="1"/>
  <c r="DK10" i="54" s="1"/>
  <c r="DL10" i="54" s="1"/>
  <c r="DM10" i="54" s="1"/>
  <c r="DN10" i="54" s="1"/>
  <c r="DO10" i="54" s="1"/>
  <c r="DP10" i="54" s="1"/>
  <c r="DQ10" i="54" s="1"/>
  <c r="DR10" i="54" s="1"/>
  <c r="DS10" i="54" s="1"/>
  <c r="DT10" i="54" s="1"/>
  <c r="DU10" i="54" s="1"/>
  <c r="DV10" i="54" s="1"/>
  <c r="DW10" i="54" s="1"/>
  <c r="DX10" i="54" s="1"/>
  <c r="DA6" i="55"/>
  <c r="DB6" i="55" s="1"/>
  <c r="DC6" i="55" s="1"/>
  <c r="DD6" i="55" s="1"/>
  <c r="DE6" i="55" s="1"/>
  <c r="DF6" i="55" s="1"/>
  <c r="DG6" i="55" s="1"/>
  <c r="DH6" i="55" s="1"/>
  <c r="DI6" i="55" s="1"/>
  <c r="DJ6" i="55" s="1"/>
  <c r="DK6" i="55" s="1"/>
  <c r="DL6" i="55" s="1"/>
  <c r="DM6" i="55" s="1"/>
  <c r="DN6" i="55" s="1"/>
  <c r="DO6" i="55" s="1"/>
  <c r="DP6" i="55" s="1"/>
  <c r="DQ6" i="55" s="1"/>
  <c r="DR6" i="55" s="1"/>
  <c r="DS6" i="55" s="1"/>
  <c r="DT6" i="55" s="1"/>
  <c r="DU6" i="55" s="1"/>
  <c r="DV6" i="55" s="1"/>
  <c r="DW6" i="55" s="1"/>
  <c r="DX6" i="55" s="1"/>
  <c r="DY6" i="55" s="1"/>
  <c r="DZ6" i="55" s="1"/>
  <c r="EA6" i="55" s="1"/>
  <c r="EB6" i="55" s="1"/>
  <c r="EC6" i="55" s="1"/>
  <c r="DA12" i="55"/>
  <c r="DB12" i="55" s="1"/>
  <c r="DC12" i="55" s="1"/>
  <c r="DD12" i="55" s="1"/>
  <c r="DE12" i="55" s="1"/>
  <c r="DF12" i="55" s="1"/>
  <c r="DG12" i="55" s="1"/>
  <c r="DH12" i="55" s="1"/>
  <c r="DI12" i="55" s="1"/>
  <c r="DJ12" i="55" s="1"/>
  <c r="DK12" i="55" s="1"/>
  <c r="DL12" i="55" s="1"/>
  <c r="DM12" i="55" s="1"/>
  <c r="DN12" i="55" s="1"/>
  <c r="DO12" i="55" s="1"/>
  <c r="DP12" i="55" s="1"/>
  <c r="DQ12" i="55" s="1"/>
  <c r="DR12" i="55" s="1"/>
  <c r="DS12" i="55" s="1"/>
  <c r="DT12" i="55" s="1"/>
  <c r="DU12" i="55" s="1"/>
  <c r="DV12" i="55" s="1"/>
  <c r="DW12" i="55" s="1"/>
  <c r="DX12" i="55" s="1"/>
  <c r="DY12" i="55" s="1"/>
  <c r="DZ12" i="55" s="1"/>
  <c r="EA12" i="55" s="1"/>
  <c r="EB12" i="55" s="1"/>
  <c r="EC12" i="55" s="1"/>
  <c r="DA18" i="55"/>
  <c r="DB18" i="55" s="1"/>
  <c r="DC18" i="55" s="1"/>
  <c r="DD18" i="55" s="1"/>
  <c r="DE18" i="55" s="1"/>
  <c r="DF18" i="55" s="1"/>
  <c r="DG18" i="55" s="1"/>
  <c r="DH18" i="55" s="1"/>
  <c r="DI18" i="55" s="1"/>
  <c r="DJ18" i="55" s="1"/>
  <c r="DK18" i="55" s="1"/>
  <c r="DL18" i="55" s="1"/>
  <c r="DM18" i="55" s="1"/>
  <c r="DN18" i="55" s="1"/>
  <c r="DO18" i="55" s="1"/>
  <c r="DP18" i="55" s="1"/>
  <c r="DQ18" i="55" s="1"/>
  <c r="DR18" i="55" s="1"/>
  <c r="DS18" i="55" s="1"/>
  <c r="DT18" i="55" s="1"/>
  <c r="DU18" i="55" s="1"/>
  <c r="DV18" i="55" s="1"/>
  <c r="DW18" i="55" s="1"/>
  <c r="DX18" i="55" s="1"/>
  <c r="DY18" i="55" s="1"/>
  <c r="DZ18" i="55" s="1"/>
  <c r="EA18" i="55" s="1"/>
  <c r="EB18" i="55" s="1"/>
  <c r="EC18" i="55" s="1"/>
  <c r="DA24" i="55"/>
  <c r="DB24" i="55" s="1"/>
  <c r="DC24" i="55" s="1"/>
  <c r="DD24" i="55" s="1"/>
  <c r="DE24" i="55" s="1"/>
  <c r="DF24" i="55" s="1"/>
  <c r="DG24" i="55" s="1"/>
  <c r="DH24" i="55" s="1"/>
  <c r="DI24" i="55" s="1"/>
  <c r="DJ24" i="55" s="1"/>
  <c r="DK24" i="55" s="1"/>
  <c r="DL24" i="55" s="1"/>
  <c r="DM24" i="55" s="1"/>
  <c r="DN24" i="55" s="1"/>
  <c r="DO24" i="55" s="1"/>
  <c r="DP24" i="55" s="1"/>
  <c r="DQ24" i="55" s="1"/>
  <c r="DR24" i="55" s="1"/>
  <c r="DS24" i="55" s="1"/>
  <c r="DT24" i="55" s="1"/>
  <c r="DU24" i="55" s="1"/>
  <c r="DV24" i="55" s="1"/>
  <c r="DW24" i="55" s="1"/>
  <c r="DX24" i="55" s="1"/>
  <c r="DY24" i="55" s="1"/>
  <c r="DZ24" i="55" s="1"/>
  <c r="EA24" i="55" s="1"/>
  <c r="EB24" i="55" s="1"/>
  <c r="EC24" i="55" s="1"/>
  <c r="CV5" i="54"/>
  <c r="CW5" i="54" s="1"/>
  <c r="CX5" i="54" s="1"/>
  <c r="CY5" i="54" s="1"/>
  <c r="CZ5" i="54" s="1"/>
  <c r="DA5" i="54" s="1"/>
  <c r="DB5" i="54" s="1"/>
  <c r="DC5" i="54" s="1"/>
  <c r="DD5" i="54" s="1"/>
  <c r="DE5" i="54" s="1"/>
  <c r="DF5" i="54" s="1"/>
  <c r="DG5" i="54" s="1"/>
  <c r="DH5" i="54" s="1"/>
  <c r="DI5" i="54" s="1"/>
  <c r="DJ5" i="54" s="1"/>
  <c r="DK5" i="54" s="1"/>
  <c r="DL5" i="54" s="1"/>
  <c r="DM5" i="54" s="1"/>
  <c r="DN5" i="54" s="1"/>
  <c r="DO5" i="54" s="1"/>
  <c r="DP5" i="54" s="1"/>
  <c r="DQ5" i="54" s="1"/>
  <c r="DR5" i="54" s="1"/>
  <c r="DS5" i="54" s="1"/>
  <c r="DT5" i="54" s="1"/>
  <c r="DU5" i="54" s="1"/>
  <c r="DV5" i="54" s="1"/>
  <c r="DW5" i="54" s="1"/>
  <c r="DX5" i="54" s="1"/>
  <c r="CV15" i="54"/>
  <c r="CW15" i="54" s="1"/>
  <c r="CX15" i="54" s="1"/>
  <c r="CY15" i="54" s="1"/>
  <c r="CZ15" i="54" s="1"/>
  <c r="DA15" i="54" s="1"/>
  <c r="DB15" i="54" s="1"/>
  <c r="DC15" i="54" s="1"/>
  <c r="DD15" i="54" s="1"/>
  <c r="DE15" i="54" s="1"/>
  <c r="DF15" i="54" s="1"/>
  <c r="DG15" i="54" s="1"/>
  <c r="DH15" i="54" s="1"/>
  <c r="DI15" i="54" s="1"/>
  <c r="DJ15" i="54" s="1"/>
  <c r="DK15" i="54" s="1"/>
  <c r="DL15" i="54" s="1"/>
  <c r="DM15" i="54" s="1"/>
  <c r="DN15" i="54" s="1"/>
  <c r="DO15" i="54" s="1"/>
  <c r="DP15" i="54" s="1"/>
  <c r="DQ15" i="54" s="1"/>
  <c r="DR15" i="54" s="1"/>
  <c r="DS15" i="54" s="1"/>
  <c r="DT15" i="54" s="1"/>
  <c r="DU15" i="54" s="1"/>
  <c r="DV15" i="54" s="1"/>
  <c r="DW15" i="54" s="1"/>
  <c r="DX15" i="54" s="1"/>
  <c r="CV24" i="54"/>
  <c r="CW24" i="54" s="1"/>
  <c r="CX24" i="54" s="1"/>
  <c r="CY24" i="54" s="1"/>
  <c r="CZ24" i="54" s="1"/>
  <c r="DA24" i="54" s="1"/>
  <c r="DB24" i="54" s="1"/>
  <c r="DC24" i="54" s="1"/>
  <c r="DD24" i="54" s="1"/>
  <c r="DE24" i="54" s="1"/>
  <c r="DF24" i="54" s="1"/>
  <c r="DG24" i="54" s="1"/>
  <c r="DH24" i="54" s="1"/>
  <c r="DI24" i="54" s="1"/>
  <c r="DJ24" i="54" s="1"/>
  <c r="DK24" i="54" s="1"/>
  <c r="DL24" i="54" s="1"/>
  <c r="DM24" i="54" s="1"/>
  <c r="DN24" i="54" s="1"/>
  <c r="DO24" i="54" s="1"/>
  <c r="DP24" i="54" s="1"/>
  <c r="DQ24" i="54" s="1"/>
  <c r="DR24" i="54" s="1"/>
  <c r="DS24" i="54" s="1"/>
  <c r="DT24" i="54" s="1"/>
  <c r="DU24" i="54" s="1"/>
  <c r="DV24" i="54" s="1"/>
  <c r="DW24" i="54" s="1"/>
  <c r="DX24" i="54" s="1"/>
  <c r="CV12" i="54"/>
  <c r="CW12" i="54" s="1"/>
  <c r="CX12" i="54" s="1"/>
  <c r="CY12" i="54" s="1"/>
  <c r="CZ12" i="54" s="1"/>
  <c r="DA12" i="54" s="1"/>
  <c r="DB12" i="54" s="1"/>
  <c r="DC12" i="54" s="1"/>
  <c r="DD12" i="54" s="1"/>
  <c r="DE12" i="54" s="1"/>
  <c r="DF12" i="54" s="1"/>
  <c r="DG12" i="54" s="1"/>
  <c r="DH12" i="54" s="1"/>
  <c r="DI12" i="54" s="1"/>
  <c r="DJ12" i="54" s="1"/>
  <c r="DK12" i="54" s="1"/>
  <c r="DL12" i="54" s="1"/>
  <c r="DM12" i="54" s="1"/>
  <c r="DN12" i="54" s="1"/>
  <c r="DO12" i="54" s="1"/>
  <c r="DP12" i="54" s="1"/>
  <c r="DQ12" i="54" s="1"/>
  <c r="DR12" i="54" s="1"/>
  <c r="DS12" i="54" s="1"/>
  <c r="DT12" i="54" s="1"/>
  <c r="DU12" i="54" s="1"/>
  <c r="DV12" i="54" s="1"/>
  <c r="DW12" i="54" s="1"/>
  <c r="DX12" i="54" s="1"/>
  <c r="G3" i="54"/>
  <c r="CV23" i="54"/>
  <c r="CW23" i="54" s="1"/>
  <c r="CX23" i="54" s="1"/>
  <c r="CY23" i="54" s="1"/>
  <c r="CZ23" i="54" s="1"/>
  <c r="DA23" i="54" s="1"/>
  <c r="DB23" i="54" s="1"/>
  <c r="DC23" i="54" s="1"/>
  <c r="DD23" i="54" s="1"/>
  <c r="DE23" i="54" s="1"/>
  <c r="DF23" i="54" s="1"/>
  <c r="DG23" i="54" s="1"/>
  <c r="DH23" i="54" s="1"/>
  <c r="DI23" i="54" s="1"/>
  <c r="DJ23" i="54" s="1"/>
  <c r="DK23" i="54" s="1"/>
  <c r="DL23" i="54" s="1"/>
  <c r="DM23" i="54" s="1"/>
  <c r="DN23" i="54" s="1"/>
  <c r="DO23" i="54" s="1"/>
  <c r="DP23" i="54" s="1"/>
  <c r="DQ23" i="54" s="1"/>
  <c r="DR23" i="54" s="1"/>
  <c r="DS23" i="54" s="1"/>
  <c r="DT23" i="54" s="1"/>
  <c r="DU23" i="54" s="1"/>
  <c r="DV23" i="54" s="1"/>
  <c r="DW23" i="54" s="1"/>
  <c r="DX23" i="54" s="1"/>
  <c r="CV11" i="54"/>
  <c r="CW11" i="54" s="1"/>
  <c r="CX11" i="54" s="1"/>
  <c r="CY11" i="54" s="1"/>
  <c r="CZ11" i="54" s="1"/>
  <c r="DA11" i="54" s="1"/>
  <c r="DB11" i="54" s="1"/>
  <c r="DC11" i="54" s="1"/>
  <c r="DD11" i="54" s="1"/>
  <c r="DE11" i="54" s="1"/>
  <c r="DF11" i="54" s="1"/>
  <c r="DG11" i="54" s="1"/>
  <c r="DH11" i="54" s="1"/>
  <c r="DI11" i="54" s="1"/>
  <c r="DJ11" i="54" s="1"/>
  <c r="DK11" i="54" s="1"/>
  <c r="DL11" i="54" s="1"/>
  <c r="DM11" i="54" s="1"/>
  <c r="DN11" i="54" s="1"/>
  <c r="DO11" i="54" s="1"/>
  <c r="DP11" i="54" s="1"/>
  <c r="DQ11" i="54" s="1"/>
  <c r="DR11" i="54" s="1"/>
  <c r="DS11" i="54" s="1"/>
  <c r="DT11" i="54" s="1"/>
  <c r="DU11" i="54" s="1"/>
  <c r="DV11" i="54" s="1"/>
  <c r="DW11" i="54" s="1"/>
  <c r="DX11" i="54" s="1"/>
  <c r="CV20" i="54"/>
  <c r="CW20" i="54" s="1"/>
  <c r="CX20" i="54" s="1"/>
  <c r="CY20" i="54" s="1"/>
  <c r="CZ20" i="54" s="1"/>
  <c r="DA20" i="54" s="1"/>
  <c r="DB20" i="54" s="1"/>
  <c r="DC20" i="54" s="1"/>
  <c r="DD20" i="54" s="1"/>
  <c r="DE20" i="54" s="1"/>
  <c r="DF20" i="54" s="1"/>
  <c r="DG20" i="54" s="1"/>
  <c r="DH20" i="54" s="1"/>
  <c r="DI20" i="54" s="1"/>
  <c r="DJ20" i="54" s="1"/>
  <c r="DK20" i="54" s="1"/>
  <c r="DL20" i="54" s="1"/>
  <c r="DM20" i="54" s="1"/>
  <c r="DN20" i="54" s="1"/>
  <c r="DO20" i="54" s="1"/>
  <c r="DP20" i="54" s="1"/>
  <c r="DQ20" i="54" s="1"/>
  <c r="DR20" i="54" s="1"/>
  <c r="DS20" i="54" s="1"/>
  <c r="DT20" i="54" s="1"/>
  <c r="DU20" i="54" s="1"/>
  <c r="DV20" i="54" s="1"/>
  <c r="DW20" i="54" s="1"/>
  <c r="DX20" i="54" s="1"/>
  <c r="CV8" i="54"/>
  <c r="CW8" i="54" s="1"/>
  <c r="CX8" i="54" s="1"/>
  <c r="CY8" i="54" s="1"/>
  <c r="CZ8" i="54" s="1"/>
  <c r="DA8" i="54" s="1"/>
  <c r="DB8" i="54" s="1"/>
  <c r="DC8" i="54" s="1"/>
  <c r="DD8" i="54" s="1"/>
  <c r="DE8" i="54" s="1"/>
  <c r="DF8" i="54" s="1"/>
  <c r="DG8" i="54" s="1"/>
  <c r="DH8" i="54" s="1"/>
  <c r="DI8" i="54" s="1"/>
  <c r="DJ8" i="54" s="1"/>
  <c r="DK8" i="54" s="1"/>
  <c r="DL8" i="54" s="1"/>
  <c r="DM8" i="54" s="1"/>
  <c r="DN8" i="54" s="1"/>
  <c r="DO8" i="54" s="1"/>
  <c r="DP8" i="54" s="1"/>
  <c r="DQ8" i="54" s="1"/>
  <c r="DR8" i="54" s="1"/>
  <c r="DS8" i="54" s="1"/>
  <c r="DT8" i="54" s="1"/>
  <c r="DU8" i="54" s="1"/>
  <c r="DV8" i="54" s="1"/>
  <c r="DW8" i="54" s="1"/>
  <c r="DX8" i="54" s="1"/>
  <c r="CV16" i="54"/>
  <c r="CW16" i="54" s="1"/>
  <c r="CX16" i="54" s="1"/>
  <c r="CY16" i="54" s="1"/>
  <c r="CZ16" i="54" s="1"/>
  <c r="DA16" i="54" s="1"/>
  <c r="DB16" i="54" s="1"/>
  <c r="DC16" i="54" s="1"/>
  <c r="DD16" i="54" s="1"/>
  <c r="DE16" i="54" s="1"/>
  <c r="DF16" i="54" s="1"/>
  <c r="DG16" i="54" s="1"/>
  <c r="DH16" i="54" s="1"/>
  <c r="DI16" i="54" s="1"/>
  <c r="DJ16" i="54" s="1"/>
  <c r="DK16" i="54" s="1"/>
  <c r="DL16" i="54" s="1"/>
  <c r="DM16" i="54" s="1"/>
  <c r="DN16" i="54" s="1"/>
  <c r="DO16" i="54" s="1"/>
  <c r="DP16" i="54" s="1"/>
  <c r="DQ16" i="54" s="1"/>
  <c r="DR16" i="54" s="1"/>
  <c r="DS16" i="54" s="1"/>
  <c r="DT16" i="54" s="1"/>
  <c r="DU16" i="54" s="1"/>
  <c r="DV16" i="54" s="1"/>
  <c r="DW16" i="54" s="1"/>
  <c r="DX16" i="54" s="1"/>
  <c r="CV4" i="54"/>
  <c r="CW4" i="54" s="1"/>
  <c r="CX4" i="54" s="1"/>
  <c r="CY4" i="54" s="1"/>
  <c r="CZ4" i="54" s="1"/>
  <c r="DA4" i="54" s="1"/>
  <c r="DB4" i="54" s="1"/>
  <c r="DC4" i="54" s="1"/>
  <c r="DD4" i="54" s="1"/>
  <c r="DE4" i="54" s="1"/>
  <c r="DF4" i="54" s="1"/>
  <c r="DG4" i="54" s="1"/>
  <c r="DH4" i="54" s="1"/>
  <c r="DI4" i="54" s="1"/>
  <c r="DJ4" i="54" s="1"/>
  <c r="DK4" i="54" s="1"/>
  <c r="DL4" i="54" s="1"/>
  <c r="DM4" i="54" s="1"/>
  <c r="DN4" i="54" s="1"/>
  <c r="DO4" i="54" s="1"/>
  <c r="DP4" i="54" s="1"/>
  <c r="DQ4" i="54" s="1"/>
  <c r="DR4" i="54" s="1"/>
  <c r="DS4" i="54" s="1"/>
  <c r="DT4" i="54" s="1"/>
  <c r="DU4" i="54" s="1"/>
  <c r="DV4" i="54" s="1"/>
  <c r="DW4" i="54" s="1"/>
  <c r="DX4" i="54" s="1"/>
  <c r="DA5" i="55"/>
  <c r="DB5" i="55" s="1"/>
  <c r="DC5" i="55" s="1"/>
  <c r="DD5" i="55" s="1"/>
  <c r="DE5" i="55" s="1"/>
  <c r="DF5" i="55" s="1"/>
  <c r="DG5" i="55" s="1"/>
  <c r="DH5" i="55" s="1"/>
  <c r="DI5" i="55" s="1"/>
  <c r="DJ5" i="55" s="1"/>
  <c r="DK5" i="55" s="1"/>
  <c r="DL5" i="55" s="1"/>
  <c r="DM5" i="55" s="1"/>
  <c r="DN5" i="55" s="1"/>
  <c r="DO5" i="55" s="1"/>
  <c r="DP5" i="55" s="1"/>
  <c r="DQ5" i="55" s="1"/>
  <c r="DR5" i="55" s="1"/>
  <c r="DS5" i="55" s="1"/>
  <c r="DT5" i="55" s="1"/>
  <c r="DU5" i="55" s="1"/>
  <c r="DV5" i="55" s="1"/>
  <c r="DW5" i="55" s="1"/>
  <c r="DX5" i="55" s="1"/>
  <c r="DY5" i="55" s="1"/>
  <c r="DZ5" i="55" s="1"/>
  <c r="EA5" i="55" s="1"/>
  <c r="EB5" i="55" s="1"/>
  <c r="EC5" i="55" s="1"/>
  <c r="DA11" i="55"/>
  <c r="DB11" i="55" s="1"/>
  <c r="DC11" i="55" s="1"/>
  <c r="DD11" i="55" s="1"/>
  <c r="DE11" i="55" s="1"/>
  <c r="DF11" i="55" s="1"/>
  <c r="DG11" i="55" s="1"/>
  <c r="DH11" i="55" s="1"/>
  <c r="DI11" i="55" s="1"/>
  <c r="DJ11" i="55" s="1"/>
  <c r="DK11" i="55" s="1"/>
  <c r="DL11" i="55" s="1"/>
  <c r="DM11" i="55" s="1"/>
  <c r="DN11" i="55" s="1"/>
  <c r="DO11" i="55" s="1"/>
  <c r="DP11" i="55" s="1"/>
  <c r="DQ11" i="55" s="1"/>
  <c r="DR11" i="55" s="1"/>
  <c r="DS11" i="55" s="1"/>
  <c r="DT11" i="55" s="1"/>
  <c r="DU11" i="55" s="1"/>
  <c r="DV11" i="55" s="1"/>
  <c r="DW11" i="55" s="1"/>
  <c r="DX11" i="55" s="1"/>
  <c r="DY11" i="55" s="1"/>
  <c r="DZ11" i="55" s="1"/>
  <c r="EA11" i="55" s="1"/>
  <c r="EB11" i="55" s="1"/>
  <c r="EC11" i="55" s="1"/>
  <c r="DA17" i="55"/>
  <c r="DB17" i="55" s="1"/>
  <c r="DC17" i="55" s="1"/>
  <c r="DD17" i="55" s="1"/>
  <c r="DE17" i="55" s="1"/>
  <c r="DF17" i="55" s="1"/>
  <c r="DG17" i="55" s="1"/>
  <c r="DH17" i="55" s="1"/>
  <c r="DI17" i="55" s="1"/>
  <c r="DJ17" i="55" s="1"/>
  <c r="DK17" i="55" s="1"/>
  <c r="DL17" i="55" s="1"/>
  <c r="DM17" i="55" s="1"/>
  <c r="DN17" i="55" s="1"/>
  <c r="DO17" i="55" s="1"/>
  <c r="DP17" i="55" s="1"/>
  <c r="DQ17" i="55" s="1"/>
  <c r="DR17" i="55" s="1"/>
  <c r="DS17" i="55" s="1"/>
  <c r="DT17" i="55" s="1"/>
  <c r="DU17" i="55" s="1"/>
  <c r="DV17" i="55" s="1"/>
  <c r="DW17" i="55" s="1"/>
  <c r="DX17" i="55" s="1"/>
  <c r="DY17" i="55" s="1"/>
  <c r="DZ17" i="55" s="1"/>
  <c r="EA17" i="55" s="1"/>
  <c r="EB17" i="55" s="1"/>
  <c r="EC17" i="55" s="1"/>
  <c r="DA23" i="55"/>
  <c r="DB23" i="55" s="1"/>
  <c r="DC23" i="55" s="1"/>
  <c r="DD23" i="55" s="1"/>
  <c r="DE23" i="55" s="1"/>
  <c r="DF23" i="55" s="1"/>
  <c r="DG23" i="55" s="1"/>
  <c r="DH23" i="55" s="1"/>
  <c r="DI23" i="55" s="1"/>
  <c r="DJ23" i="55" s="1"/>
  <c r="DK23" i="55" s="1"/>
  <c r="DL23" i="55" s="1"/>
  <c r="DM23" i="55" s="1"/>
  <c r="DN23" i="55" s="1"/>
  <c r="DO23" i="55" s="1"/>
  <c r="DP23" i="55" s="1"/>
  <c r="DQ23" i="55" s="1"/>
  <c r="DR23" i="55" s="1"/>
  <c r="DS23" i="55" s="1"/>
  <c r="DT23" i="55" s="1"/>
  <c r="DU23" i="55" s="1"/>
  <c r="DV23" i="55" s="1"/>
  <c r="DW23" i="55" s="1"/>
  <c r="DX23" i="55" s="1"/>
  <c r="DY23" i="55" s="1"/>
  <c r="DZ23" i="55" s="1"/>
  <c r="EA23" i="55" s="1"/>
  <c r="EB23" i="55" s="1"/>
  <c r="EC23" i="55" s="1"/>
  <c r="DA3" i="55"/>
  <c r="DB3" i="55" s="1"/>
  <c r="DC3" i="55" s="1"/>
  <c r="DD3" i="55" s="1"/>
  <c r="DE3" i="55" s="1"/>
  <c r="DF3" i="55" s="1"/>
  <c r="DG3" i="55" s="1"/>
  <c r="DH3" i="55" s="1"/>
  <c r="DI3" i="55" s="1"/>
  <c r="DJ3" i="55" s="1"/>
  <c r="DK3" i="55" s="1"/>
  <c r="DL3" i="55" s="1"/>
  <c r="DM3" i="55" s="1"/>
  <c r="DN3" i="55" s="1"/>
  <c r="DO3" i="55" s="1"/>
  <c r="DP3" i="55" s="1"/>
  <c r="DQ3" i="55" s="1"/>
  <c r="DR3" i="55" s="1"/>
  <c r="DS3" i="55" s="1"/>
  <c r="DT3" i="55" s="1"/>
  <c r="DU3" i="55" s="1"/>
  <c r="DV3" i="55" s="1"/>
  <c r="DW3" i="55" s="1"/>
  <c r="DX3" i="55" s="1"/>
  <c r="DY3" i="55" s="1"/>
  <c r="DZ3" i="55" s="1"/>
  <c r="EA3" i="55" s="1"/>
  <c r="EB3" i="55" s="1"/>
  <c r="EC3" i="55" s="1"/>
  <c r="DA9" i="55"/>
  <c r="DB9" i="55" s="1"/>
  <c r="DC9" i="55" s="1"/>
  <c r="DD9" i="55" s="1"/>
  <c r="DE9" i="55" s="1"/>
  <c r="DF9" i="55" s="1"/>
  <c r="DG9" i="55" s="1"/>
  <c r="DH9" i="55" s="1"/>
  <c r="DI9" i="55" s="1"/>
  <c r="DJ9" i="55" s="1"/>
  <c r="DK9" i="55" s="1"/>
  <c r="DL9" i="55" s="1"/>
  <c r="DM9" i="55" s="1"/>
  <c r="DN9" i="55" s="1"/>
  <c r="DO9" i="55" s="1"/>
  <c r="DP9" i="55" s="1"/>
  <c r="DQ9" i="55" s="1"/>
  <c r="DR9" i="55" s="1"/>
  <c r="DS9" i="55" s="1"/>
  <c r="DT9" i="55" s="1"/>
  <c r="DU9" i="55" s="1"/>
  <c r="DV9" i="55" s="1"/>
  <c r="DW9" i="55" s="1"/>
  <c r="DX9" i="55" s="1"/>
  <c r="DY9" i="55" s="1"/>
  <c r="DZ9" i="55" s="1"/>
  <c r="EA9" i="55" s="1"/>
  <c r="EB9" i="55" s="1"/>
  <c r="EC9" i="55" s="1"/>
  <c r="DA15" i="55"/>
  <c r="DB15" i="55" s="1"/>
  <c r="DC15" i="55" s="1"/>
  <c r="DD15" i="55" s="1"/>
  <c r="DE15" i="55" s="1"/>
  <c r="DF15" i="55" s="1"/>
  <c r="DG15" i="55" s="1"/>
  <c r="DH15" i="55" s="1"/>
  <c r="DI15" i="55" s="1"/>
  <c r="DJ15" i="55" s="1"/>
  <c r="DK15" i="55" s="1"/>
  <c r="DL15" i="55" s="1"/>
  <c r="DM15" i="55" s="1"/>
  <c r="DN15" i="55" s="1"/>
  <c r="DO15" i="55" s="1"/>
  <c r="DP15" i="55" s="1"/>
  <c r="DQ15" i="55" s="1"/>
  <c r="DR15" i="55" s="1"/>
  <c r="DS15" i="55" s="1"/>
  <c r="DT15" i="55" s="1"/>
  <c r="DU15" i="55" s="1"/>
  <c r="DV15" i="55" s="1"/>
  <c r="DW15" i="55" s="1"/>
  <c r="DX15" i="55" s="1"/>
  <c r="DY15" i="55" s="1"/>
  <c r="DZ15" i="55" s="1"/>
  <c r="EA15" i="55" s="1"/>
  <c r="EB15" i="55" s="1"/>
  <c r="EC15" i="55" s="1"/>
  <c r="DA21" i="55"/>
  <c r="DB21" i="55" s="1"/>
  <c r="DC21" i="55" s="1"/>
  <c r="DD21" i="55" s="1"/>
  <c r="DE21" i="55" s="1"/>
  <c r="DF21" i="55" s="1"/>
  <c r="DG21" i="55" s="1"/>
  <c r="DH21" i="55" s="1"/>
  <c r="DI21" i="55" s="1"/>
  <c r="DJ21" i="55" s="1"/>
  <c r="DK21" i="55" s="1"/>
  <c r="DL21" i="55" s="1"/>
  <c r="DM21" i="55" s="1"/>
  <c r="DN21" i="55" s="1"/>
  <c r="DO21" i="55" s="1"/>
  <c r="DP21" i="55" s="1"/>
  <c r="DQ21" i="55" s="1"/>
  <c r="DR21" i="55" s="1"/>
  <c r="DS21" i="55" s="1"/>
  <c r="DT21" i="55" s="1"/>
  <c r="DU21" i="55" s="1"/>
  <c r="DV21" i="55" s="1"/>
  <c r="DW21" i="55" s="1"/>
  <c r="DX21" i="55" s="1"/>
  <c r="DY21" i="55" s="1"/>
  <c r="DZ21" i="55" s="1"/>
  <c r="EA21" i="55" s="1"/>
  <c r="EB21" i="55" s="1"/>
  <c r="EC21" i="55" s="1"/>
  <c r="DA7" i="55"/>
  <c r="DB7" i="55" s="1"/>
  <c r="DC7" i="55" s="1"/>
  <c r="DD7" i="55" s="1"/>
  <c r="DE7" i="55" s="1"/>
  <c r="DF7" i="55" s="1"/>
  <c r="DG7" i="55" s="1"/>
  <c r="DH7" i="55" s="1"/>
  <c r="DI7" i="55" s="1"/>
  <c r="DJ7" i="55" s="1"/>
  <c r="DK7" i="55" s="1"/>
  <c r="DL7" i="55" s="1"/>
  <c r="DM7" i="55" s="1"/>
  <c r="DN7" i="55" s="1"/>
  <c r="DO7" i="55" s="1"/>
  <c r="DP7" i="55" s="1"/>
  <c r="DQ7" i="55" s="1"/>
  <c r="DR7" i="55" s="1"/>
  <c r="DS7" i="55" s="1"/>
  <c r="DT7" i="55" s="1"/>
  <c r="DU7" i="55" s="1"/>
  <c r="DV7" i="55" s="1"/>
  <c r="DW7" i="55" s="1"/>
  <c r="DX7" i="55" s="1"/>
  <c r="DY7" i="55" s="1"/>
  <c r="DZ7" i="55" s="1"/>
  <c r="EA7" i="55" s="1"/>
  <c r="EB7" i="55" s="1"/>
  <c r="EC7" i="55" s="1"/>
  <c r="DA13" i="55"/>
  <c r="DB13" i="55" s="1"/>
  <c r="DC13" i="55" s="1"/>
  <c r="DD13" i="55" s="1"/>
  <c r="DE13" i="55" s="1"/>
  <c r="DF13" i="55" s="1"/>
  <c r="DG13" i="55" s="1"/>
  <c r="DH13" i="55" s="1"/>
  <c r="DI13" i="55" s="1"/>
  <c r="DJ13" i="55" s="1"/>
  <c r="DK13" i="55" s="1"/>
  <c r="DL13" i="55" s="1"/>
  <c r="DM13" i="55" s="1"/>
  <c r="DN13" i="55" s="1"/>
  <c r="DO13" i="55" s="1"/>
  <c r="DP13" i="55" s="1"/>
  <c r="DQ13" i="55" s="1"/>
  <c r="DR13" i="55" s="1"/>
  <c r="DS13" i="55" s="1"/>
  <c r="DT13" i="55" s="1"/>
  <c r="DU13" i="55" s="1"/>
  <c r="DV13" i="55" s="1"/>
  <c r="DW13" i="55" s="1"/>
  <c r="DX13" i="55" s="1"/>
  <c r="DY13" i="55" s="1"/>
  <c r="DZ13" i="55" s="1"/>
  <c r="EA13" i="55" s="1"/>
  <c r="EB13" i="55" s="1"/>
  <c r="EC13" i="55" s="1"/>
  <c r="DA19" i="55"/>
  <c r="DB19" i="55" s="1"/>
  <c r="DC19" i="55" s="1"/>
  <c r="DD19" i="55" s="1"/>
  <c r="DE19" i="55" s="1"/>
  <c r="DF19" i="55" s="1"/>
  <c r="DG19" i="55" s="1"/>
  <c r="DH19" i="55" s="1"/>
  <c r="DI19" i="55" s="1"/>
  <c r="DJ19" i="55" s="1"/>
  <c r="DK19" i="55" s="1"/>
  <c r="DL19" i="55" s="1"/>
  <c r="DM19" i="55" s="1"/>
  <c r="DN19" i="55" s="1"/>
  <c r="DO19" i="55" s="1"/>
  <c r="DP19" i="55" s="1"/>
  <c r="DQ19" i="55" s="1"/>
  <c r="DR19" i="55" s="1"/>
  <c r="DS19" i="55" s="1"/>
  <c r="DT19" i="55" s="1"/>
  <c r="DU19" i="55" s="1"/>
  <c r="DV19" i="55" s="1"/>
  <c r="DW19" i="55" s="1"/>
  <c r="DX19" i="55" s="1"/>
  <c r="DY19" i="55" s="1"/>
  <c r="DZ19" i="55" s="1"/>
  <c r="EA19" i="55" s="1"/>
  <c r="EB19" i="55" s="1"/>
  <c r="EC19" i="55" s="1"/>
  <c r="BV14" i="58"/>
  <c r="BV19" i="58"/>
  <c r="BV8" i="58"/>
  <c r="BV5" i="58"/>
  <c r="BV21" i="58"/>
  <c r="BV6" i="58"/>
  <c r="BV18" i="58"/>
  <c r="BV24" i="58"/>
  <c r="BV9" i="58"/>
  <c r="BV3" i="58"/>
  <c r="BV22" i="58"/>
  <c r="BV16" i="58"/>
  <c r="BV13" i="58"/>
  <c r="BV11" i="58"/>
  <c r="BV4" i="58"/>
  <c r="BV7" i="58"/>
  <c r="BV10" i="58"/>
  <c r="BV20" i="58"/>
  <c r="BV23" i="58"/>
  <c r="BV17" i="58"/>
  <c r="BV15" i="58"/>
  <c r="BV12" i="58"/>
  <c r="BS8" i="57"/>
  <c r="BS18" i="57"/>
  <c r="BS11" i="57"/>
  <c r="BU7" i="57"/>
  <c r="BS9" i="57"/>
  <c r="BU14" i="57"/>
  <c r="BS22" i="57"/>
  <c r="BS3" i="57"/>
  <c r="BS15" i="57"/>
  <c r="BS19" i="57"/>
  <c r="BS12" i="57"/>
  <c r="AK12" i="53" s="1"/>
  <c r="BS6" i="57"/>
  <c r="BT4" i="57"/>
  <c r="BS13" i="57"/>
  <c r="BT10" i="57"/>
  <c r="BS20" i="57"/>
  <c r="BS23" i="57"/>
  <c r="BS21" i="57"/>
  <c r="BS24" i="57"/>
  <c r="BT4" i="56"/>
  <c r="BT6" i="56"/>
  <c r="BT15" i="56"/>
  <c r="BT17" i="56"/>
  <c r="BT13" i="56"/>
  <c r="BT19" i="56"/>
  <c r="BT20" i="56"/>
  <c r="BT9" i="56"/>
  <c r="BT10" i="56"/>
  <c r="BT23" i="56"/>
  <c r="BT24" i="56"/>
  <c r="BT22" i="56"/>
  <c r="BT11" i="56"/>
  <c r="BT16" i="56"/>
  <c r="BT8" i="56"/>
  <c r="BT3" i="56"/>
  <c r="BT5" i="56"/>
  <c r="BT14" i="56"/>
  <c r="BT21" i="56"/>
  <c r="BT7" i="56"/>
  <c r="BU4" i="56"/>
  <c r="BT18" i="56"/>
  <c r="BT12" i="56"/>
  <c r="CU29" i="58" l="1"/>
  <c r="AR28" i="53" s="1"/>
  <c r="DH26" i="54"/>
  <c r="CA26" i="54"/>
  <c r="DI28" i="57"/>
  <c r="CB28" i="57"/>
  <c r="DK30" i="58"/>
  <c r="CD30" i="58"/>
  <c r="DI27" i="54"/>
  <c r="CB27" i="54"/>
  <c r="DI30" i="57"/>
  <c r="CB30" i="57"/>
  <c r="DI30" i="56"/>
  <c r="CB30" i="56"/>
  <c r="DH30" i="54"/>
  <c r="CA30" i="54"/>
  <c r="DI25" i="57"/>
  <c r="CB25" i="57"/>
  <c r="DI29" i="57"/>
  <c r="CB29" i="57"/>
  <c r="DI25" i="56"/>
  <c r="CB25" i="56"/>
  <c r="DL26" i="58"/>
  <c r="CE26" i="58"/>
  <c r="DI25" i="54"/>
  <c r="CB25" i="54"/>
  <c r="DJ26" i="56"/>
  <c r="CC26" i="56"/>
  <c r="DI26" i="57"/>
  <c r="CB26" i="57"/>
  <c r="DI27" i="57"/>
  <c r="CB27" i="57"/>
  <c r="DI29" i="56"/>
  <c r="CB29" i="56"/>
  <c r="DJ27" i="56"/>
  <c r="CC27" i="56"/>
  <c r="DI28" i="56"/>
  <c r="CB28" i="56"/>
  <c r="DI29" i="54"/>
  <c r="CB29" i="54"/>
  <c r="DH28" i="54"/>
  <c r="CA28" i="54"/>
  <c r="BW14" i="58"/>
  <c r="BW19" i="58"/>
  <c r="BW7" i="58"/>
  <c r="BW16" i="58"/>
  <c r="BW6" i="58"/>
  <c r="BW23" i="58"/>
  <c r="BW4" i="58"/>
  <c r="BW22" i="58"/>
  <c r="BW24" i="58"/>
  <c r="BW21" i="58"/>
  <c r="BW5" i="58"/>
  <c r="BW17" i="58"/>
  <c r="BW12" i="58"/>
  <c r="BW20" i="58"/>
  <c r="BW11" i="58"/>
  <c r="BW3" i="58"/>
  <c r="BW18" i="58"/>
  <c r="BW15" i="58"/>
  <c r="BW10" i="58"/>
  <c r="BW13" i="58"/>
  <c r="BW9" i="58"/>
  <c r="BW8" i="58"/>
  <c r="BT23" i="57"/>
  <c r="BT13" i="57"/>
  <c r="BT18" i="57"/>
  <c r="BT12" i="57"/>
  <c r="BT22" i="57"/>
  <c r="BT20" i="57"/>
  <c r="BV14" i="57"/>
  <c r="BT11" i="57"/>
  <c r="BU4" i="57"/>
  <c r="BT19" i="57"/>
  <c r="BT3" i="57"/>
  <c r="BT24" i="57"/>
  <c r="BT8" i="57"/>
  <c r="BU10" i="57"/>
  <c r="BT15" i="57"/>
  <c r="BT9" i="57"/>
  <c r="BV7" i="57"/>
  <c r="BT21" i="57"/>
  <c r="BT6" i="57"/>
  <c r="BU6" i="56"/>
  <c r="BU11" i="56"/>
  <c r="BU5" i="56"/>
  <c r="BU12" i="56"/>
  <c r="BU21" i="56"/>
  <c r="BU23" i="56"/>
  <c r="BU13" i="56"/>
  <c r="BU15" i="56"/>
  <c r="BU18" i="56"/>
  <c r="BU3" i="56"/>
  <c r="BU10" i="56"/>
  <c r="BU17" i="56"/>
  <c r="BU14" i="56"/>
  <c r="BU22" i="56"/>
  <c r="BV4" i="56"/>
  <c r="BU8" i="56"/>
  <c r="BU9" i="56"/>
  <c r="BU19" i="56"/>
  <c r="BU7" i="56"/>
  <c r="BU16" i="56"/>
  <c r="BU24" i="56"/>
  <c r="BU20" i="56"/>
  <c r="DI28" i="54" l="1"/>
  <c r="CB28" i="54"/>
  <c r="DJ29" i="54"/>
  <c r="CC29" i="54"/>
  <c r="DJ27" i="57"/>
  <c r="CC27" i="57"/>
  <c r="DM26" i="58"/>
  <c r="CF26" i="58"/>
  <c r="DI30" i="54"/>
  <c r="CB30" i="54"/>
  <c r="DL30" i="58"/>
  <c r="CE30" i="58"/>
  <c r="DJ29" i="56"/>
  <c r="CC29" i="56"/>
  <c r="DJ27" i="54"/>
  <c r="CC27" i="54"/>
  <c r="DJ28" i="56"/>
  <c r="CC28" i="56"/>
  <c r="DJ26" i="57"/>
  <c r="CC26" i="57"/>
  <c r="DJ25" i="56"/>
  <c r="CC25" i="56"/>
  <c r="DJ30" i="56"/>
  <c r="CC30" i="56"/>
  <c r="DJ28" i="57"/>
  <c r="CC28" i="57"/>
  <c r="DJ25" i="57"/>
  <c r="CC25" i="57"/>
  <c r="DJ25" i="54"/>
  <c r="CC25" i="54"/>
  <c r="DK27" i="56"/>
  <c r="CD27" i="56"/>
  <c r="DK26" i="56"/>
  <c r="CD26" i="56"/>
  <c r="DJ29" i="57"/>
  <c r="CC29" i="57"/>
  <c r="DJ30" i="57"/>
  <c r="CC30" i="57"/>
  <c r="DI26" i="54"/>
  <c r="CB26" i="54"/>
  <c r="BX14" i="58"/>
  <c r="BX19" i="58"/>
  <c r="BX9" i="58"/>
  <c r="BX18" i="58"/>
  <c r="BX12" i="58"/>
  <c r="BX24" i="58"/>
  <c r="BX6" i="58"/>
  <c r="BX13" i="58"/>
  <c r="BX3" i="58"/>
  <c r="BX17" i="58"/>
  <c r="BX22" i="58"/>
  <c r="BX8" i="58"/>
  <c r="BX10" i="58"/>
  <c r="BX11" i="58"/>
  <c r="BX5" i="58"/>
  <c r="BX4" i="58"/>
  <c r="BX16" i="58"/>
  <c r="BX15" i="58"/>
  <c r="BX20" i="58"/>
  <c r="BX21" i="58"/>
  <c r="BX23" i="58"/>
  <c r="BX7" i="58"/>
  <c r="BU12" i="57"/>
  <c r="BU9" i="57"/>
  <c r="BW14" i="57"/>
  <c r="BU8" i="57"/>
  <c r="BU19" i="57"/>
  <c r="BU20" i="57"/>
  <c r="BU18" i="57"/>
  <c r="BU3" i="57"/>
  <c r="BU6" i="57"/>
  <c r="BU15" i="57"/>
  <c r="BU21" i="57"/>
  <c r="BV4" i="57"/>
  <c r="BU13" i="57"/>
  <c r="BU24" i="57"/>
  <c r="BU11" i="57"/>
  <c r="BU23" i="57"/>
  <c r="BU22" i="57"/>
  <c r="BW7" i="57"/>
  <c r="BV10" i="57"/>
  <c r="BV6" i="56"/>
  <c r="BV16" i="56"/>
  <c r="BV22" i="56"/>
  <c r="BV15" i="56"/>
  <c r="BV12" i="56"/>
  <c r="BV5" i="56"/>
  <c r="BW4" i="56"/>
  <c r="BV14" i="56"/>
  <c r="BV3" i="56"/>
  <c r="BV18" i="56"/>
  <c r="BV23" i="56"/>
  <c r="BV13" i="56"/>
  <c r="BV20" i="56"/>
  <c r="BV9" i="56"/>
  <c r="BV17" i="56"/>
  <c r="BV11" i="56"/>
  <c r="BV7" i="56"/>
  <c r="BV21" i="56"/>
  <c r="BV24" i="56"/>
  <c r="BV19" i="56"/>
  <c r="BV8" i="56"/>
  <c r="BV10" i="56"/>
  <c r="DJ26" i="54" l="1"/>
  <c r="CC26" i="54"/>
  <c r="DL27" i="56"/>
  <c r="CE27" i="56"/>
  <c r="DK30" i="56"/>
  <c r="CD30" i="56"/>
  <c r="DK27" i="54"/>
  <c r="CD27" i="54"/>
  <c r="DN26" i="58"/>
  <c r="CG26" i="58"/>
  <c r="DK30" i="57"/>
  <c r="CD30" i="57"/>
  <c r="DK25" i="54"/>
  <c r="CD25" i="54"/>
  <c r="DK25" i="56"/>
  <c r="CD25" i="56"/>
  <c r="DK29" i="56"/>
  <c r="CD29" i="56"/>
  <c r="DK27" i="57"/>
  <c r="CD27" i="57"/>
  <c r="DK29" i="57"/>
  <c r="CD29" i="57"/>
  <c r="DK25" i="57"/>
  <c r="CD25" i="57"/>
  <c r="DK26" i="57"/>
  <c r="CD26" i="57"/>
  <c r="DM30" i="58"/>
  <c r="CF30" i="58"/>
  <c r="DK29" i="54"/>
  <c r="CD29" i="54"/>
  <c r="DL26" i="56"/>
  <c r="CE26" i="56"/>
  <c r="DK28" i="57"/>
  <c r="CD28" i="57"/>
  <c r="DK28" i="56"/>
  <c r="CD28" i="56"/>
  <c r="DJ30" i="54"/>
  <c r="CC30" i="54"/>
  <c r="DJ28" i="54"/>
  <c r="CC28" i="54"/>
  <c r="BY14" i="58"/>
  <c r="BY19" i="58"/>
  <c r="BY16" i="58"/>
  <c r="BY17" i="58"/>
  <c r="BY24" i="58"/>
  <c r="BY21" i="58"/>
  <c r="BY20" i="58"/>
  <c r="BY4" i="58"/>
  <c r="BY8" i="58"/>
  <c r="BY3" i="58"/>
  <c r="BY12" i="58"/>
  <c r="BY7" i="58"/>
  <c r="BY15" i="58"/>
  <c r="BY5" i="58"/>
  <c r="BY13" i="58"/>
  <c r="BY18" i="58"/>
  <c r="BY10" i="58"/>
  <c r="BY23" i="58"/>
  <c r="BY11" i="58"/>
  <c r="BY22" i="58"/>
  <c r="BY6" i="58"/>
  <c r="BY9" i="58"/>
  <c r="BV3" i="57"/>
  <c r="BV23" i="57"/>
  <c r="BV13" i="57"/>
  <c r="BV21" i="57"/>
  <c r="BV18" i="57"/>
  <c r="BX14" i="57"/>
  <c r="BV8" i="57"/>
  <c r="BW10" i="57"/>
  <c r="BX7" i="57"/>
  <c r="BV11" i="57"/>
  <c r="BV15" i="57"/>
  <c r="BV20" i="57"/>
  <c r="BV9" i="57"/>
  <c r="BV19" i="57"/>
  <c r="BW4" i="57"/>
  <c r="BV6" i="57"/>
  <c r="BV24" i="57"/>
  <c r="BV22" i="57"/>
  <c r="BV12" i="57"/>
  <c r="BW6" i="56"/>
  <c r="BW20" i="56"/>
  <c r="BW23" i="56"/>
  <c r="BW8" i="56"/>
  <c r="BW21" i="56"/>
  <c r="BW19" i="56"/>
  <c r="BW13" i="56"/>
  <c r="BW16" i="56"/>
  <c r="BW17" i="56"/>
  <c r="BW14" i="56"/>
  <c r="BW5" i="56"/>
  <c r="BW11" i="56"/>
  <c r="BW22" i="56"/>
  <c r="BW24" i="56"/>
  <c r="BW18" i="56"/>
  <c r="BW9" i="56"/>
  <c r="BW12" i="56"/>
  <c r="BW10" i="56"/>
  <c r="BW7" i="56"/>
  <c r="BW3" i="56"/>
  <c r="BX4" i="56"/>
  <c r="BW15" i="56"/>
  <c r="F5" i="57"/>
  <c r="DK28" i="54" l="1"/>
  <c r="CD28" i="54"/>
  <c r="DM26" i="56"/>
  <c r="CF26" i="56"/>
  <c r="DL25" i="57"/>
  <c r="CE25" i="57"/>
  <c r="DL25" i="56"/>
  <c r="CE25" i="56"/>
  <c r="DL27" i="54"/>
  <c r="CE27" i="54"/>
  <c r="DK30" i="54"/>
  <c r="CD30" i="54"/>
  <c r="DL29" i="54"/>
  <c r="CE29" i="54"/>
  <c r="DL29" i="57"/>
  <c r="CE29" i="57"/>
  <c r="DL25" i="54"/>
  <c r="CE25" i="54"/>
  <c r="DL30" i="56"/>
  <c r="CE30" i="56"/>
  <c r="DL28" i="56"/>
  <c r="CE28" i="56"/>
  <c r="DN30" i="58"/>
  <c r="CG30" i="58"/>
  <c r="DL27" i="57"/>
  <c r="CE27" i="57"/>
  <c r="DL30" i="57"/>
  <c r="CE30" i="57"/>
  <c r="DM27" i="56"/>
  <c r="CF27" i="56"/>
  <c r="DL28" i="57"/>
  <c r="CE28" i="57"/>
  <c r="DL26" i="57"/>
  <c r="CE26" i="57"/>
  <c r="DL29" i="56"/>
  <c r="CE29" i="56"/>
  <c r="DO26" i="58"/>
  <c r="CH26" i="58"/>
  <c r="DK26" i="54"/>
  <c r="CD26" i="54"/>
  <c r="AD5" i="57"/>
  <c r="V5" i="57"/>
  <c r="N5" i="57"/>
  <c r="BV5" i="57" s="1"/>
  <c r="AC5" i="57"/>
  <c r="U5" i="57"/>
  <c r="M5" i="57"/>
  <c r="BU5" i="57" s="1"/>
  <c r="AJ5" i="57"/>
  <c r="AB5" i="57"/>
  <c r="T5" i="57"/>
  <c r="L5" i="57"/>
  <c r="BT5" i="57" s="1"/>
  <c r="AI5" i="57"/>
  <c r="AA5" i="57"/>
  <c r="S5" i="57"/>
  <c r="K5" i="57"/>
  <c r="BS5" i="57" s="1"/>
  <c r="AG5" i="57"/>
  <c r="Y5" i="57"/>
  <c r="Q5" i="57"/>
  <c r="I5" i="57"/>
  <c r="BQ5" i="57" s="1"/>
  <c r="R5" i="57"/>
  <c r="P5" i="57"/>
  <c r="AF5" i="57"/>
  <c r="AH5" i="57"/>
  <c r="O5" i="57"/>
  <c r="BW5" i="57" s="1"/>
  <c r="J5" i="57"/>
  <c r="BR5" i="57" s="1"/>
  <c r="AE5" i="57"/>
  <c r="H5" i="57"/>
  <c r="BP5" i="57" s="1"/>
  <c r="Z5" i="57"/>
  <c r="G5" i="57"/>
  <c r="X5" i="57"/>
  <c r="W5" i="57"/>
  <c r="BZ14" i="58"/>
  <c r="BZ19" i="58"/>
  <c r="BZ22" i="58"/>
  <c r="BZ10" i="58"/>
  <c r="BZ5" i="58"/>
  <c r="BZ3" i="58"/>
  <c r="BZ21" i="58"/>
  <c r="BZ11" i="58"/>
  <c r="BZ18" i="58"/>
  <c r="BZ15" i="58"/>
  <c r="BZ8" i="58"/>
  <c r="BZ24" i="58"/>
  <c r="BZ9" i="58"/>
  <c r="BZ13" i="58"/>
  <c r="BZ7" i="58"/>
  <c r="BZ4" i="58"/>
  <c r="BZ17" i="58"/>
  <c r="BZ16" i="58"/>
  <c r="BZ6" i="58"/>
  <c r="BZ23" i="58"/>
  <c r="BZ12" i="58"/>
  <c r="BZ20" i="58"/>
  <c r="BW24" i="57"/>
  <c r="BW9" i="57"/>
  <c r="BW11" i="57"/>
  <c r="BW8" i="57"/>
  <c r="BW13" i="57"/>
  <c r="BW6" i="57"/>
  <c r="BW20" i="57"/>
  <c r="BY7" i="57"/>
  <c r="BY14" i="57"/>
  <c r="BW23" i="57"/>
  <c r="BW12" i="57"/>
  <c r="BX4" i="57"/>
  <c r="BW15" i="57"/>
  <c r="BW18" i="57"/>
  <c r="BX10" i="57"/>
  <c r="BW21" i="57"/>
  <c r="BW22" i="57"/>
  <c r="BW19" i="57"/>
  <c r="BW3" i="57"/>
  <c r="BX6" i="56"/>
  <c r="BX3" i="56"/>
  <c r="BX22" i="56"/>
  <c r="BX16" i="56"/>
  <c r="BX17" i="56"/>
  <c r="BX7" i="56"/>
  <c r="BX12" i="56"/>
  <c r="BX18" i="56"/>
  <c r="BX23" i="56"/>
  <c r="BX11" i="56"/>
  <c r="BX24" i="56"/>
  <c r="BX5" i="56"/>
  <c r="BX19" i="56"/>
  <c r="BX8" i="56"/>
  <c r="BX13" i="56"/>
  <c r="BX15" i="56"/>
  <c r="BX10" i="56"/>
  <c r="BX9" i="56"/>
  <c r="BX20" i="56"/>
  <c r="BX21" i="56"/>
  <c r="BY4" i="56"/>
  <c r="BX14" i="56"/>
  <c r="DL26" i="54" l="1"/>
  <c r="CE26" i="54"/>
  <c r="DM28" i="57"/>
  <c r="CF28" i="57"/>
  <c r="DO30" i="58"/>
  <c r="CH30" i="58"/>
  <c r="DM29" i="57"/>
  <c r="CF29" i="57"/>
  <c r="DM25" i="56"/>
  <c r="CF25" i="56"/>
  <c r="DP26" i="58"/>
  <c r="CI26" i="58"/>
  <c r="DN27" i="56"/>
  <c r="CG27" i="56"/>
  <c r="DM28" i="56"/>
  <c r="CF28" i="56"/>
  <c r="DM29" i="54"/>
  <c r="CF29" i="54"/>
  <c r="DM25" i="57"/>
  <c r="CF25" i="57"/>
  <c r="DM29" i="56"/>
  <c r="CF29" i="56"/>
  <c r="DM30" i="57"/>
  <c r="CF30" i="57"/>
  <c r="DM30" i="56"/>
  <c r="CF30" i="56"/>
  <c r="DL30" i="54"/>
  <c r="CE30" i="54"/>
  <c r="DN26" i="56"/>
  <c r="CG26" i="56"/>
  <c r="DM26" i="57"/>
  <c r="CF26" i="57"/>
  <c r="DM27" i="57"/>
  <c r="CF27" i="57"/>
  <c r="DM25" i="54"/>
  <c r="CF25" i="54"/>
  <c r="DM27" i="54"/>
  <c r="CF27" i="54"/>
  <c r="DL28" i="54"/>
  <c r="CE28" i="54"/>
  <c r="CA14" i="58"/>
  <c r="CA19" i="58"/>
  <c r="CA17" i="58"/>
  <c r="CA15" i="58"/>
  <c r="CA3" i="58"/>
  <c r="CA9" i="58"/>
  <c r="CA23" i="58"/>
  <c r="CA4" i="58"/>
  <c r="CA18" i="58"/>
  <c r="CA5" i="58"/>
  <c r="CA20" i="58"/>
  <c r="CA6" i="58"/>
  <c r="CA7" i="58"/>
  <c r="CA24" i="58"/>
  <c r="CA11" i="58"/>
  <c r="CA10" i="58"/>
  <c r="CA12" i="58"/>
  <c r="CA16" i="58"/>
  <c r="CA13" i="58"/>
  <c r="CA8" i="58"/>
  <c r="CA21" i="58"/>
  <c r="CA22" i="58"/>
  <c r="BM5" i="57"/>
  <c r="BK5" i="57"/>
  <c r="AX5" i="57"/>
  <c r="AY5" i="57"/>
  <c r="BE5" i="57"/>
  <c r="BC5" i="57"/>
  <c r="AS5" i="57"/>
  <c r="BF5" i="57"/>
  <c r="BO5" i="57"/>
  <c r="AW5" i="57"/>
  <c r="AU5" i="57"/>
  <c r="BN5" i="57"/>
  <c r="BA5" i="57"/>
  <c r="AR5" i="57"/>
  <c r="AO5" i="57"/>
  <c r="AM5" i="57"/>
  <c r="AQ5" i="57"/>
  <c r="BL5" i="57"/>
  <c r="AK5" i="53" s="1"/>
  <c r="BJ5" i="57"/>
  <c r="BI5" i="57"/>
  <c r="BH5" i="57"/>
  <c r="BD5" i="57"/>
  <c r="BB5" i="57"/>
  <c r="AP5" i="57"/>
  <c r="AL5" i="57"/>
  <c r="AZ5" i="57"/>
  <c r="AV5" i="57"/>
  <c r="AT5" i="57"/>
  <c r="BG5" i="57"/>
  <c r="AN5" i="57"/>
  <c r="AK5" i="57"/>
  <c r="BY4" i="57"/>
  <c r="BZ7" i="57"/>
  <c r="BX8" i="57"/>
  <c r="BX12" i="57"/>
  <c r="BX22" i="57"/>
  <c r="BX18" i="57"/>
  <c r="BX20" i="57"/>
  <c r="BX11" i="57"/>
  <c r="BX3" i="57"/>
  <c r="BX21" i="57"/>
  <c r="BX23" i="57"/>
  <c r="BX6" i="57"/>
  <c r="BX9" i="57"/>
  <c r="BX19" i="57"/>
  <c r="BZ14" i="57"/>
  <c r="BX5" i="57"/>
  <c r="BY10" i="57"/>
  <c r="BX15" i="57"/>
  <c r="BX13" i="57"/>
  <c r="BX24" i="57"/>
  <c r="BY6" i="56"/>
  <c r="BY21" i="56"/>
  <c r="BY19" i="56"/>
  <c r="BY11" i="56"/>
  <c r="BY16" i="56"/>
  <c r="BY17" i="56"/>
  <c r="BY20" i="56"/>
  <c r="BY13" i="56"/>
  <c r="BY5" i="56"/>
  <c r="BY23" i="56"/>
  <c r="BY9" i="56"/>
  <c r="BY12" i="56"/>
  <c r="BY3" i="56"/>
  <c r="BY18" i="56"/>
  <c r="BY14" i="56"/>
  <c r="BY24" i="56"/>
  <c r="BY22" i="56"/>
  <c r="BY10" i="56"/>
  <c r="BY7" i="56"/>
  <c r="BZ4" i="56"/>
  <c r="BY15" i="56"/>
  <c r="BY8" i="56"/>
  <c r="DN30" i="57" l="1"/>
  <c r="CG30" i="57"/>
  <c r="DN29" i="57"/>
  <c r="CG29" i="57"/>
  <c r="DN27" i="54"/>
  <c r="CG27" i="54"/>
  <c r="DO26" i="56"/>
  <c r="CH26" i="56"/>
  <c r="DN29" i="56"/>
  <c r="CG29" i="56"/>
  <c r="DO27" i="56"/>
  <c r="CH27" i="56"/>
  <c r="DP30" i="58"/>
  <c r="CI30" i="58"/>
  <c r="DN28" i="56"/>
  <c r="CG28" i="56"/>
  <c r="DN25" i="54"/>
  <c r="CG25" i="54"/>
  <c r="DM30" i="54"/>
  <c r="CF30" i="54"/>
  <c r="DN25" i="57"/>
  <c r="CG25" i="57"/>
  <c r="DQ26" i="58"/>
  <c r="CJ26" i="58"/>
  <c r="DN28" i="57"/>
  <c r="CG28" i="57"/>
  <c r="DM28" i="54"/>
  <c r="CF28" i="54"/>
  <c r="DN26" i="57"/>
  <c r="CG26" i="57"/>
  <c r="DN27" i="57"/>
  <c r="CG27" i="57"/>
  <c r="DN30" i="56"/>
  <c r="CG30" i="56"/>
  <c r="DN29" i="54"/>
  <c r="CG29" i="54"/>
  <c r="DN25" i="56"/>
  <c r="CG25" i="56"/>
  <c r="DM26" i="54"/>
  <c r="CF26" i="54"/>
  <c r="CB14" i="58"/>
  <c r="CB19" i="58"/>
  <c r="CB8" i="58"/>
  <c r="CB10" i="58"/>
  <c r="CB6" i="58"/>
  <c r="CB4" i="58"/>
  <c r="CB15" i="58"/>
  <c r="CB20" i="58"/>
  <c r="CB13" i="58"/>
  <c r="CB11" i="58"/>
  <c r="CB23" i="58"/>
  <c r="CB22" i="58"/>
  <c r="CB16" i="58"/>
  <c r="CB24" i="58"/>
  <c r="CB5" i="58"/>
  <c r="CB9" i="58"/>
  <c r="CB17" i="58"/>
  <c r="CB21" i="58"/>
  <c r="CB12" i="58"/>
  <c r="CB7" i="58"/>
  <c r="CB18" i="58"/>
  <c r="CB3" i="58"/>
  <c r="BY15" i="57"/>
  <c r="BY19" i="57"/>
  <c r="BY20" i="57"/>
  <c r="BY8" i="57"/>
  <c r="CA7" i="57"/>
  <c r="BZ10" i="57"/>
  <c r="BY9" i="57"/>
  <c r="BY21" i="57"/>
  <c r="BY18" i="57"/>
  <c r="BY6" i="57"/>
  <c r="BY22" i="57"/>
  <c r="BY24" i="57"/>
  <c r="BY5" i="57"/>
  <c r="BY3" i="57"/>
  <c r="BZ4" i="57"/>
  <c r="BY13" i="57"/>
  <c r="CA14" i="57"/>
  <c r="BY23" i="57"/>
  <c r="BY11" i="57"/>
  <c r="BY12" i="57"/>
  <c r="BZ6" i="56"/>
  <c r="BZ14" i="56"/>
  <c r="BZ9" i="56"/>
  <c r="BZ15" i="56"/>
  <c r="CA4" i="56"/>
  <c r="BZ3" i="56"/>
  <c r="BZ5" i="56"/>
  <c r="BZ20" i="56"/>
  <c r="BZ21" i="56"/>
  <c r="BZ24" i="56"/>
  <c r="BZ23" i="56"/>
  <c r="BZ13" i="56"/>
  <c r="BZ19" i="56"/>
  <c r="BZ7" i="56"/>
  <c r="BZ22" i="56"/>
  <c r="BZ12" i="56"/>
  <c r="BZ16" i="56"/>
  <c r="BZ18" i="56"/>
  <c r="BZ10" i="56"/>
  <c r="BZ8" i="56"/>
  <c r="BZ17" i="56"/>
  <c r="BZ11" i="56"/>
  <c r="DN26" i="54" l="1"/>
  <c r="CG26" i="54"/>
  <c r="DO27" i="57"/>
  <c r="CH27" i="57"/>
  <c r="DR26" i="58"/>
  <c r="CK26" i="58"/>
  <c r="DO28" i="56"/>
  <c r="CH28" i="56"/>
  <c r="DP26" i="56"/>
  <c r="CI26" i="56"/>
  <c r="DO26" i="57"/>
  <c r="CH26" i="57"/>
  <c r="DO25" i="56"/>
  <c r="CH25" i="56"/>
  <c r="DO25" i="57"/>
  <c r="CH25" i="57"/>
  <c r="DO29" i="54"/>
  <c r="CH29" i="54"/>
  <c r="DN28" i="54"/>
  <c r="CG28" i="54"/>
  <c r="DN30" i="54"/>
  <c r="CG30" i="54"/>
  <c r="DP27" i="56"/>
  <c r="CI27" i="56"/>
  <c r="DO29" i="57"/>
  <c r="CH29" i="57"/>
  <c r="DO27" i="54"/>
  <c r="CH27" i="54"/>
  <c r="DQ30" i="58"/>
  <c r="CJ30" i="58"/>
  <c r="DO30" i="56"/>
  <c r="CH30" i="56"/>
  <c r="DO28" i="57"/>
  <c r="CH28" i="57"/>
  <c r="DO25" i="54"/>
  <c r="CH25" i="54"/>
  <c r="DO29" i="56"/>
  <c r="CH29" i="56"/>
  <c r="DO30" i="57"/>
  <c r="CH30" i="57"/>
  <c r="CC14" i="58"/>
  <c r="CC19" i="58"/>
  <c r="CC18" i="58"/>
  <c r="CC17" i="58"/>
  <c r="CC16" i="58"/>
  <c r="CC11" i="58"/>
  <c r="CC4" i="58"/>
  <c r="CC7" i="58"/>
  <c r="CC9" i="58"/>
  <c r="CC22" i="58"/>
  <c r="CC13" i="58"/>
  <c r="CC6" i="58"/>
  <c r="CC10" i="58"/>
  <c r="CC12" i="58"/>
  <c r="CC5" i="58"/>
  <c r="CC20" i="58"/>
  <c r="CC3" i="58"/>
  <c r="CC21" i="58"/>
  <c r="CC24" i="58"/>
  <c r="CC23" i="58"/>
  <c r="CC15" i="58"/>
  <c r="CC8" i="58"/>
  <c r="BZ5" i="57"/>
  <c r="BZ15" i="57"/>
  <c r="BZ11" i="57"/>
  <c r="CA4" i="57"/>
  <c r="BZ22" i="57"/>
  <c r="BZ9" i="57"/>
  <c r="BZ20" i="57"/>
  <c r="CA10" i="57"/>
  <c r="CB14" i="57"/>
  <c r="BZ18" i="57"/>
  <c r="BZ13" i="57"/>
  <c r="BZ23" i="57"/>
  <c r="BZ3" i="57"/>
  <c r="BZ6" i="57"/>
  <c r="BZ19" i="57"/>
  <c r="CB7" i="57"/>
  <c r="BZ12" i="57"/>
  <c r="BZ24" i="57"/>
  <c r="BZ21" i="57"/>
  <c r="BZ8" i="57"/>
  <c r="CA6" i="56"/>
  <c r="CA19" i="56"/>
  <c r="CA17" i="56"/>
  <c r="CA16" i="56"/>
  <c r="CA20" i="56"/>
  <c r="CA8" i="56"/>
  <c r="CA12" i="56"/>
  <c r="CA13" i="56"/>
  <c r="CA5" i="56"/>
  <c r="CA15" i="56"/>
  <c r="CA24" i="56"/>
  <c r="CA10" i="56"/>
  <c r="CA22" i="56"/>
  <c r="CA3" i="56"/>
  <c r="CA14" i="56"/>
  <c r="CA11" i="56"/>
  <c r="CA9" i="56"/>
  <c r="CA23" i="56"/>
  <c r="CA18" i="56"/>
  <c r="CA7" i="56"/>
  <c r="CA21" i="56"/>
  <c r="CB4" i="56"/>
  <c r="DP30" i="57" l="1"/>
  <c r="CI30" i="57"/>
  <c r="DP30" i="56"/>
  <c r="CI30" i="56"/>
  <c r="DQ27" i="56"/>
  <c r="CJ27" i="56"/>
  <c r="DP25" i="57"/>
  <c r="CI25" i="57"/>
  <c r="DP28" i="56"/>
  <c r="CI28" i="56"/>
  <c r="DP25" i="56"/>
  <c r="CI25" i="56"/>
  <c r="DR30" i="58"/>
  <c r="CK30" i="58"/>
  <c r="DS26" i="58"/>
  <c r="CL26" i="58"/>
  <c r="DP25" i="54"/>
  <c r="CI25" i="54"/>
  <c r="DP27" i="54"/>
  <c r="CI27" i="54"/>
  <c r="DO28" i="54"/>
  <c r="CH28" i="54"/>
  <c r="DP26" i="57"/>
  <c r="CI26" i="57"/>
  <c r="DP27" i="57"/>
  <c r="CI27" i="57"/>
  <c r="DP29" i="56"/>
  <c r="CI29" i="56"/>
  <c r="DO30" i="54"/>
  <c r="CH30" i="54"/>
  <c r="DP28" i="57"/>
  <c r="CI28" i="57"/>
  <c r="DP29" i="57"/>
  <c r="CI29" i="57"/>
  <c r="DP29" i="54"/>
  <c r="CI29" i="54"/>
  <c r="DQ26" i="56"/>
  <c r="CJ26" i="56"/>
  <c r="DO26" i="54"/>
  <c r="CH26" i="54"/>
  <c r="CD14" i="58"/>
  <c r="CD19" i="58"/>
  <c r="CD23" i="58"/>
  <c r="CD20" i="58"/>
  <c r="CD11" i="58"/>
  <c r="CD22" i="58"/>
  <c r="CD24" i="58"/>
  <c r="CD10" i="58"/>
  <c r="CD9" i="58"/>
  <c r="CD16" i="58"/>
  <c r="CD8" i="58"/>
  <c r="CD21" i="58"/>
  <c r="CD5" i="58"/>
  <c r="CD6" i="58"/>
  <c r="CD7" i="58"/>
  <c r="CD17" i="58"/>
  <c r="CD15" i="58"/>
  <c r="CD3" i="58"/>
  <c r="CD12" i="58"/>
  <c r="CD13" i="58"/>
  <c r="CD4" i="58"/>
  <c r="CD18" i="58"/>
  <c r="CA21" i="57"/>
  <c r="CA23" i="57"/>
  <c r="CB4" i="57"/>
  <c r="CA19" i="57"/>
  <c r="CA24" i="57"/>
  <c r="CA13" i="57"/>
  <c r="CA20" i="57"/>
  <c r="CA11" i="57"/>
  <c r="CA18" i="57"/>
  <c r="CA12" i="57"/>
  <c r="CA6" i="57"/>
  <c r="CA9" i="57"/>
  <c r="CA15" i="57"/>
  <c r="CB10" i="57"/>
  <c r="CA8" i="57"/>
  <c r="CC14" i="57"/>
  <c r="CC7" i="57"/>
  <c r="CA3" i="57"/>
  <c r="CA22" i="57"/>
  <c r="CA5" i="57"/>
  <c r="CB6" i="56"/>
  <c r="CB11" i="56"/>
  <c r="CB10" i="56"/>
  <c r="CB24" i="56"/>
  <c r="CB5" i="56"/>
  <c r="CB8" i="56"/>
  <c r="CB20" i="56"/>
  <c r="CB16" i="56"/>
  <c r="CB23" i="56"/>
  <c r="CB3" i="56"/>
  <c r="CB7" i="56"/>
  <c r="CC6" i="56"/>
  <c r="CB21" i="56"/>
  <c r="CB22" i="56"/>
  <c r="CB12" i="56"/>
  <c r="CB18" i="56"/>
  <c r="CB19" i="56"/>
  <c r="CB14" i="56"/>
  <c r="CB13" i="56"/>
  <c r="CC4" i="56"/>
  <c r="CB9" i="56"/>
  <c r="CB15" i="56"/>
  <c r="CB17" i="56"/>
  <c r="DP26" i="54" l="1"/>
  <c r="CI26" i="54"/>
  <c r="DQ28" i="57"/>
  <c r="CJ28" i="57"/>
  <c r="DQ26" i="57"/>
  <c r="CJ26" i="57"/>
  <c r="DT26" i="58"/>
  <c r="CM26" i="58"/>
  <c r="DQ25" i="57"/>
  <c r="CJ25" i="57"/>
  <c r="DR26" i="56"/>
  <c r="CK26" i="56"/>
  <c r="DP30" i="54"/>
  <c r="CI30" i="54"/>
  <c r="DP28" i="54"/>
  <c r="CI28" i="54"/>
  <c r="DS30" i="58"/>
  <c r="CL30" i="58"/>
  <c r="DR27" i="56"/>
  <c r="CK27" i="56"/>
  <c r="DQ29" i="54"/>
  <c r="CJ29" i="54"/>
  <c r="DQ29" i="56"/>
  <c r="CJ29" i="56"/>
  <c r="DQ27" i="54"/>
  <c r="CJ27" i="54"/>
  <c r="DQ25" i="56"/>
  <c r="CJ25" i="56"/>
  <c r="DQ30" i="56"/>
  <c r="CJ30" i="56"/>
  <c r="DQ29" i="57"/>
  <c r="CJ29" i="57"/>
  <c r="DQ27" i="57"/>
  <c r="CJ27" i="57"/>
  <c r="DQ25" i="54"/>
  <c r="CJ25" i="54"/>
  <c r="DQ28" i="56"/>
  <c r="CJ28" i="56"/>
  <c r="DQ30" i="57"/>
  <c r="CJ30" i="57"/>
  <c r="CE14" i="58"/>
  <c r="CE19" i="58"/>
  <c r="CE17" i="58"/>
  <c r="CE13" i="58"/>
  <c r="CE21" i="58"/>
  <c r="CE9" i="58"/>
  <c r="CE22" i="58"/>
  <c r="CE12" i="58"/>
  <c r="CE7" i="58"/>
  <c r="CE8" i="58"/>
  <c r="CE10" i="58"/>
  <c r="CE11" i="58"/>
  <c r="CE18" i="58"/>
  <c r="CE3" i="58"/>
  <c r="CE6" i="58"/>
  <c r="CE24" i="58"/>
  <c r="CE20" i="58"/>
  <c r="CE4" i="58"/>
  <c r="CE15" i="58"/>
  <c r="CE5" i="58"/>
  <c r="CE16" i="58"/>
  <c r="CE23" i="58"/>
  <c r="CC10" i="57"/>
  <c r="CB12" i="57"/>
  <c r="CB20" i="57"/>
  <c r="CB13" i="57"/>
  <c r="CD7" i="57"/>
  <c r="CB15" i="57"/>
  <c r="CB23" i="57"/>
  <c r="CC4" i="57"/>
  <c r="CB9" i="57"/>
  <c r="CB5" i="57"/>
  <c r="CD14" i="57"/>
  <c r="CB18" i="57"/>
  <c r="CB24" i="57"/>
  <c r="CB3" i="57"/>
  <c r="CB22" i="57"/>
  <c r="CB8" i="57"/>
  <c r="CB6" i="57"/>
  <c r="CB11" i="57"/>
  <c r="CB19" i="57"/>
  <c r="CB21" i="57"/>
  <c r="CC17" i="56"/>
  <c r="CC10" i="56"/>
  <c r="CC15" i="56"/>
  <c r="CC12" i="56"/>
  <c r="CC7" i="56"/>
  <c r="CC5" i="56"/>
  <c r="CC13" i="56"/>
  <c r="CC11" i="56"/>
  <c r="CC9" i="56"/>
  <c r="CC14" i="56"/>
  <c r="CC18" i="56"/>
  <c r="CC21" i="56"/>
  <c r="CC3" i="56"/>
  <c r="CC8" i="56"/>
  <c r="CC22" i="56"/>
  <c r="CC16" i="56"/>
  <c r="CD4" i="56"/>
  <c r="CC23" i="56"/>
  <c r="CC24" i="56"/>
  <c r="CC19" i="56"/>
  <c r="CD6" i="56"/>
  <c r="CC20" i="56"/>
  <c r="DR30" i="57" l="1"/>
  <c r="CK30" i="57"/>
  <c r="DR29" i="57"/>
  <c r="CK29" i="57"/>
  <c r="DR29" i="56"/>
  <c r="CK29" i="56"/>
  <c r="DQ28" i="54"/>
  <c r="CJ28" i="54"/>
  <c r="DU26" i="58"/>
  <c r="CN26" i="58"/>
  <c r="DR28" i="56"/>
  <c r="CK28" i="56"/>
  <c r="DR30" i="56"/>
  <c r="CK30" i="56"/>
  <c r="DR29" i="54"/>
  <c r="CK29" i="54"/>
  <c r="DQ30" i="54"/>
  <c r="CJ30" i="54"/>
  <c r="DR26" i="57"/>
  <c r="CK26" i="57"/>
  <c r="DR25" i="54"/>
  <c r="CK25" i="54"/>
  <c r="DR25" i="56"/>
  <c r="CK25" i="56"/>
  <c r="DS27" i="56"/>
  <c r="CL27" i="56"/>
  <c r="DS26" i="56"/>
  <c r="CL26" i="56"/>
  <c r="DR28" i="57"/>
  <c r="CK28" i="57"/>
  <c r="DR27" i="57"/>
  <c r="CK27" i="57"/>
  <c r="DR27" i="54"/>
  <c r="CK27" i="54"/>
  <c r="DT30" i="58"/>
  <c r="CM30" i="58"/>
  <c r="DR25" i="57"/>
  <c r="CK25" i="57"/>
  <c r="DQ26" i="54"/>
  <c r="CJ26" i="54"/>
  <c r="CF14" i="58"/>
  <c r="CF19" i="58"/>
  <c r="CF5" i="58"/>
  <c r="CF20" i="58"/>
  <c r="CF8" i="58"/>
  <c r="CF9" i="58"/>
  <c r="CF15" i="58"/>
  <c r="CF24" i="58"/>
  <c r="CF18" i="58"/>
  <c r="CF7" i="58"/>
  <c r="CF21" i="58"/>
  <c r="CF23" i="58"/>
  <c r="CF4" i="58"/>
  <c r="CF11" i="58"/>
  <c r="CF12" i="58"/>
  <c r="CF13" i="58"/>
  <c r="CF3" i="58"/>
  <c r="CF16" i="58"/>
  <c r="CF6" i="58"/>
  <c r="CF10" i="58"/>
  <c r="CF22" i="58"/>
  <c r="CF17" i="58"/>
  <c r="CC3" i="57"/>
  <c r="CC5" i="57"/>
  <c r="CC23" i="57"/>
  <c r="CC13" i="57"/>
  <c r="CC24" i="57"/>
  <c r="CC6" i="57"/>
  <c r="CC20" i="57"/>
  <c r="CC9" i="57"/>
  <c r="CC15" i="57"/>
  <c r="CC21" i="57"/>
  <c r="CC8" i="57"/>
  <c r="CC18" i="57"/>
  <c r="CC12" i="57"/>
  <c r="CD4" i="57"/>
  <c r="CC11" i="57"/>
  <c r="CC19" i="57"/>
  <c r="CC22" i="57"/>
  <c r="CE14" i="57"/>
  <c r="CE7" i="57"/>
  <c r="CD10" i="57"/>
  <c r="CD20" i="56"/>
  <c r="CD23" i="56"/>
  <c r="CD9" i="56"/>
  <c r="CD13" i="56"/>
  <c r="CD5" i="56"/>
  <c r="CD16" i="56"/>
  <c r="CD10" i="56"/>
  <c r="CD19" i="56"/>
  <c r="CD18" i="56"/>
  <c r="CD12" i="56"/>
  <c r="CE4" i="56"/>
  <c r="CD21" i="56"/>
  <c r="CD22" i="56"/>
  <c r="CD7" i="56"/>
  <c r="CD24" i="56"/>
  <c r="CD8" i="56"/>
  <c r="CD14" i="56"/>
  <c r="CD11" i="56"/>
  <c r="CD17" i="56"/>
  <c r="CE6" i="56"/>
  <c r="CD3" i="56"/>
  <c r="CD15" i="56"/>
  <c r="DR26" i="54" l="1"/>
  <c r="CK26" i="54"/>
  <c r="DS27" i="57"/>
  <c r="CL27" i="57"/>
  <c r="DS25" i="56"/>
  <c r="CL25" i="56"/>
  <c r="DS29" i="54"/>
  <c r="CL29" i="54"/>
  <c r="DR28" i="54"/>
  <c r="CK28" i="54"/>
  <c r="DS25" i="57"/>
  <c r="CL25" i="57"/>
  <c r="DS28" i="57"/>
  <c r="CL28" i="57"/>
  <c r="DS25" i="54"/>
  <c r="CL25" i="54"/>
  <c r="DS30" i="56"/>
  <c r="CL30" i="56"/>
  <c r="DS29" i="56"/>
  <c r="CL29" i="56"/>
  <c r="DU30" i="58"/>
  <c r="CN30" i="58"/>
  <c r="DT26" i="56"/>
  <c r="CM26" i="56"/>
  <c r="DS26" i="57"/>
  <c r="CL26" i="57"/>
  <c r="DS28" i="56"/>
  <c r="CL28" i="56"/>
  <c r="DS29" i="57"/>
  <c r="CL29" i="57"/>
  <c r="DS27" i="54"/>
  <c r="CL27" i="54"/>
  <c r="DT27" i="56"/>
  <c r="CM27" i="56"/>
  <c r="DR30" i="54"/>
  <c r="CK30" i="54"/>
  <c r="DV26" i="58"/>
  <c r="CO26" i="58"/>
  <c r="DS30" i="57"/>
  <c r="CL30" i="57"/>
  <c r="CG14" i="58"/>
  <c r="CG19" i="58"/>
  <c r="CG10" i="58"/>
  <c r="CG3" i="58"/>
  <c r="CG9" i="58"/>
  <c r="CG7" i="58"/>
  <c r="CG6" i="58"/>
  <c r="CG13" i="58"/>
  <c r="CG4" i="58"/>
  <c r="CG18" i="58"/>
  <c r="CG8" i="58"/>
  <c r="CG17" i="58"/>
  <c r="CG12" i="58"/>
  <c r="CG23" i="58"/>
  <c r="CG24" i="58"/>
  <c r="CG20" i="58"/>
  <c r="CG21" i="58"/>
  <c r="CG22" i="58"/>
  <c r="CG16" i="58"/>
  <c r="CG11" i="58"/>
  <c r="CG15" i="58"/>
  <c r="CG5" i="58"/>
  <c r="CF14" i="57"/>
  <c r="CE4" i="57"/>
  <c r="CD21" i="57"/>
  <c r="CD13" i="57"/>
  <c r="CD15" i="57"/>
  <c r="CD22" i="57"/>
  <c r="CD12" i="57"/>
  <c r="CD6" i="57"/>
  <c r="CD23" i="57"/>
  <c r="CE10" i="57"/>
  <c r="CD19" i="57"/>
  <c r="CD18" i="57"/>
  <c r="CD9" i="57"/>
  <c r="CD5" i="57"/>
  <c r="CF7" i="57"/>
  <c r="CD11" i="57"/>
  <c r="CD8" i="57"/>
  <c r="CD20" i="57"/>
  <c r="CD24" i="57"/>
  <c r="CD3" i="57"/>
  <c r="CE7" i="56"/>
  <c r="CE17" i="56"/>
  <c r="CE3" i="56"/>
  <c r="CE12" i="56"/>
  <c r="CE13" i="56"/>
  <c r="CE23" i="56"/>
  <c r="CE16" i="56"/>
  <c r="CE11" i="56"/>
  <c r="CE21" i="56"/>
  <c r="CE24" i="56"/>
  <c r="CE5" i="56"/>
  <c r="CE18" i="56"/>
  <c r="CE20" i="56"/>
  <c r="CE14" i="56"/>
  <c r="CE22" i="56"/>
  <c r="CF6" i="56"/>
  <c r="CF4" i="56"/>
  <c r="CE19" i="56"/>
  <c r="CE10" i="56"/>
  <c r="CE15" i="56"/>
  <c r="CE8" i="56"/>
  <c r="CE9" i="56"/>
  <c r="DT30" i="57" l="1"/>
  <c r="CM30" i="57"/>
  <c r="DT27" i="54"/>
  <c r="CM27" i="54"/>
  <c r="DU26" i="56"/>
  <c r="CN26" i="56"/>
  <c r="DT25" i="54"/>
  <c r="CM25" i="54"/>
  <c r="DT29" i="54"/>
  <c r="CM29" i="54"/>
  <c r="DW26" i="58"/>
  <c r="CP26" i="58"/>
  <c r="DT29" i="57"/>
  <c r="CM29" i="57"/>
  <c r="DV30" i="58"/>
  <c r="CO30" i="58"/>
  <c r="DT28" i="57"/>
  <c r="CM28" i="57"/>
  <c r="DT25" i="56"/>
  <c r="CM25" i="56"/>
  <c r="DS30" i="54"/>
  <c r="CL30" i="54"/>
  <c r="DT28" i="56"/>
  <c r="CM28" i="56"/>
  <c r="DT29" i="56"/>
  <c r="CM29" i="56"/>
  <c r="DT25" i="57"/>
  <c r="CM25" i="57"/>
  <c r="DT27" i="57"/>
  <c r="CM27" i="57"/>
  <c r="DU27" i="56"/>
  <c r="CN27" i="56"/>
  <c r="DT26" i="57"/>
  <c r="CM26" i="57"/>
  <c r="DT30" i="56"/>
  <c r="CM30" i="56"/>
  <c r="DS28" i="54"/>
  <c r="CL28" i="54"/>
  <c r="DS26" i="54"/>
  <c r="CL26" i="54"/>
  <c r="CH14" i="58"/>
  <c r="CH19" i="58"/>
  <c r="CH11" i="58"/>
  <c r="CH20" i="58"/>
  <c r="CH18" i="58"/>
  <c r="CH7" i="58"/>
  <c r="CH16" i="58"/>
  <c r="CH24" i="58"/>
  <c r="CH17" i="58"/>
  <c r="CH4" i="58"/>
  <c r="CH9" i="58"/>
  <c r="CH5" i="58"/>
  <c r="CH22" i="58"/>
  <c r="CH23" i="58"/>
  <c r="CH13" i="58"/>
  <c r="CH3" i="58"/>
  <c r="CH15" i="58"/>
  <c r="CH21" i="58"/>
  <c r="CH12" i="58"/>
  <c r="CH8" i="58"/>
  <c r="CH6" i="58"/>
  <c r="CH10" i="58"/>
  <c r="CE20" i="57"/>
  <c r="CE5" i="57"/>
  <c r="CE19" i="57"/>
  <c r="CE12" i="57"/>
  <c r="CF10" i="57"/>
  <c r="CE8" i="57"/>
  <c r="CE22" i="57"/>
  <c r="CE21" i="57"/>
  <c r="CF4" i="57"/>
  <c r="CE3" i="57"/>
  <c r="CE11" i="57"/>
  <c r="CE9" i="57"/>
  <c r="CE23" i="57"/>
  <c r="CE15" i="57"/>
  <c r="CE24" i="57"/>
  <c r="CG7" i="57"/>
  <c r="CE18" i="57"/>
  <c r="CE6" i="57"/>
  <c r="CE13" i="57"/>
  <c r="CG14" i="57"/>
  <c r="CF8" i="56"/>
  <c r="CF21" i="56"/>
  <c r="CF12" i="56"/>
  <c r="CF19" i="56"/>
  <c r="CF20" i="56"/>
  <c r="CF15" i="56"/>
  <c r="CF16" i="56"/>
  <c r="CF18" i="56"/>
  <c r="CF3" i="56"/>
  <c r="CF14" i="56"/>
  <c r="CF11" i="56"/>
  <c r="CF24" i="56"/>
  <c r="CF23" i="56"/>
  <c r="CF13" i="56"/>
  <c r="CF10" i="56"/>
  <c r="CG4" i="56"/>
  <c r="CF5" i="56"/>
  <c r="CF17" i="56"/>
  <c r="CF9" i="56"/>
  <c r="CG6" i="56"/>
  <c r="CF22" i="56"/>
  <c r="CF7" i="56"/>
  <c r="DT26" i="54" l="1"/>
  <c r="CM26" i="54"/>
  <c r="DV27" i="56"/>
  <c r="CO27" i="56"/>
  <c r="DU28" i="56"/>
  <c r="CN28" i="56"/>
  <c r="DW30" i="58"/>
  <c r="CP30" i="58"/>
  <c r="DU25" i="54"/>
  <c r="CN25" i="54"/>
  <c r="DT28" i="54"/>
  <c r="CM28" i="54"/>
  <c r="DU27" i="57"/>
  <c r="CN27" i="57"/>
  <c r="DT30" i="54"/>
  <c r="CM30" i="54"/>
  <c r="DU29" i="57"/>
  <c r="CN29" i="57"/>
  <c r="DV26" i="56"/>
  <c r="CO26" i="56"/>
  <c r="DU30" i="56"/>
  <c r="CN30" i="56"/>
  <c r="DU25" i="57"/>
  <c r="CN25" i="57"/>
  <c r="DU25" i="56"/>
  <c r="CN25" i="56"/>
  <c r="DX26" i="58"/>
  <c r="CQ26" i="58"/>
  <c r="DU27" i="54"/>
  <c r="CN27" i="54"/>
  <c r="DU26" i="57"/>
  <c r="CN26" i="57"/>
  <c r="DU29" i="56"/>
  <c r="CN29" i="56"/>
  <c r="DU28" i="57"/>
  <c r="CN28" i="57"/>
  <c r="DU29" i="54"/>
  <c r="CN29" i="54"/>
  <c r="DU30" i="57"/>
  <c r="CN30" i="57"/>
  <c r="CI14" i="58"/>
  <c r="CI19" i="58"/>
  <c r="CI8" i="58"/>
  <c r="CI3" i="58"/>
  <c r="CI5" i="58"/>
  <c r="CI4" i="58"/>
  <c r="CI7" i="58"/>
  <c r="CI12" i="58"/>
  <c r="CI13" i="58"/>
  <c r="CI17" i="58"/>
  <c r="CI18" i="58"/>
  <c r="CI10" i="58"/>
  <c r="CI21" i="58"/>
  <c r="CI23" i="58"/>
  <c r="CI24" i="58"/>
  <c r="CI20" i="58"/>
  <c r="CI9" i="58"/>
  <c r="CI6" i="58"/>
  <c r="CI15" i="58"/>
  <c r="CI22" i="58"/>
  <c r="CI16" i="58"/>
  <c r="CI11" i="58"/>
  <c r="CF6" i="57"/>
  <c r="CF15" i="57"/>
  <c r="CF3" i="57"/>
  <c r="CF8" i="57"/>
  <c r="CF18" i="57"/>
  <c r="CF23" i="57"/>
  <c r="CG4" i="57"/>
  <c r="CG10" i="57"/>
  <c r="CF19" i="57"/>
  <c r="CH14" i="57"/>
  <c r="CF5" i="57"/>
  <c r="CH7" i="57"/>
  <c r="CF9" i="57"/>
  <c r="CF21" i="57"/>
  <c r="CF13" i="57"/>
  <c r="CF24" i="57"/>
  <c r="CF11" i="57"/>
  <c r="CF22" i="57"/>
  <c r="CF12" i="57"/>
  <c r="CF20" i="57"/>
  <c r="CG7" i="56"/>
  <c r="CG9" i="56"/>
  <c r="CH4" i="56"/>
  <c r="CG3" i="56"/>
  <c r="CG8" i="56"/>
  <c r="CG23" i="56"/>
  <c r="CG11" i="56"/>
  <c r="CG16" i="56"/>
  <c r="CG18" i="56"/>
  <c r="CG15" i="56"/>
  <c r="CG22" i="56"/>
  <c r="CG17" i="56"/>
  <c r="CG24" i="56"/>
  <c r="CG20" i="56"/>
  <c r="CG10" i="56"/>
  <c r="CG12" i="56"/>
  <c r="CH6" i="56"/>
  <c r="CG13" i="56"/>
  <c r="CG14" i="56"/>
  <c r="CG19" i="56"/>
  <c r="CG5" i="56"/>
  <c r="CG21" i="56"/>
  <c r="C139" i="12"/>
  <c r="DV30" i="57" l="1"/>
  <c r="CO30" i="57"/>
  <c r="DV26" i="57"/>
  <c r="CO26" i="57"/>
  <c r="DV25" i="57"/>
  <c r="CO25" i="57"/>
  <c r="DU30" i="54"/>
  <c r="CN30" i="54"/>
  <c r="DX30" i="58"/>
  <c r="CQ30" i="58"/>
  <c r="DV29" i="54"/>
  <c r="CO29" i="54"/>
  <c r="DV27" i="54"/>
  <c r="CO27" i="54"/>
  <c r="DV30" i="56"/>
  <c r="CO30" i="56"/>
  <c r="DV27" i="57"/>
  <c r="CO27" i="57"/>
  <c r="DV28" i="56"/>
  <c r="CO28" i="56"/>
  <c r="DV28" i="57"/>
  <c r="CO28" i="57"/>
  <c r="DY26" i="58"/>
  <c r="CR26" i="58"/>
  <c r="DW26" i="56"/>
  <c r="CP26" i="56"/>
  <c r="DU28" i="54"/>
  <c r="CN28" i="54"/>
  <c r="DW27" i="56"/>
  <c r="CP27" i="56"/>
  <c r="DV29" i="56"/>
  <c r="CO29" i="56"/>
  <c r="DV25" i="56"/>
  <c r="CO25" i="56"/>
  <c r="DV29" i="57"/>
  <c r="CO29" i="57"/>
  <c r="DV25" i="54"/>
  <c r="CO25" i="54"/>
  <c r="DU26" i="54"/>
  <c r="CN26" i="54"/>
  <c r="CJ14" i="58"/>
  <c r="CJ19" i="58"/>
  <c r="CJ22" i="58"/>
  <c r="CJ10" i="58"/>
  <c r="CJ4" i="58"/>
  <c r="CJ15" i="58"/>
  <c r="CJ13" i="58"/>
  <c r="CJ24" i="58"/>
  <c r="CJ5" i="58"/>
  <c r="CJ6" i="58"/>
  <c r="CJ11" i="58"/>
  <c r="CJ23" i="58"/>
  <c r="CJ18" i="58"/>
  <c r="CJ12" i="58"/>
  <c r="CJ3" i="58"/>
  <c r="CJ20" i="58"/>
  <c r="CJ16" i="58"/>
  <c r="CJ9" i="58"/>
  <c r="CJ21" i="58"/>
  <c r="CJ17" i="58"/>
  <c r="CJ7" i="58"/>
  <c r="CJ8" i="58"/>
  <c r="CG5" i="57"/>
  <c r="CH4" i="57"/>
  <c r="CG8" i="57"/>
  <c r="CG11" i="57"/>
  <c r="CG21" i="57"/>
  <c r="CI14" i="57"/>
  <c r="CG23" i="57"/>
  <c r="CG3" i="57"/>
  <c r="CG22" i="57"/>
  <c r="CG20" i="57"/>
  <c r="CG24" i="57"/>
  <c r="CG9" i="57"/>
  <c r="CG19" i="57"/>
  <c r="CG18" i="57"/>
  <c r="CG15" i="57"/>
  <c r="CG12" i="57"/>
  <c r="CG13" i="57"/>
  <c r="CI7" i="57"/>
  <c r="CH10" i="57"/>
  <c r="CG6" i="57"/>
  <c r="CH10" i="56"/>
  <c r="CH11" i="56"/>
  <c r="CH8" i="56"/>
  <c r="CI6" i="56"/>
  <c r="CH18" i="56"/>
  <c r="CH19" i="56"/>
  <c r="CH24" i="56"/>
  <c r="CH9" i="56"/>
  <c r="CH21" i="56"/>
  <c r="CH14" i="56"/>
  <c r="CH23" i="56"/>
  <c r="CH17" i="56"/>
  <c r="CH5" i="56"/>
  <c r="CH13" i="56"/>
  <c r="CH22" i="56"/>
  <c r="CH15" i="56"/>
  <c r="CH3" i="56"/>
  <c r="CH12" i="56"/>
  <c r="CH20" i="56"/>
  <c r="CH16" i="56"/>
  <c r="CI4" i="56"/>
  <c r="CH7" i="56"/>
  <c r="DV26" i="54" l="1"/>
  <c r="CO26" i="54"/>
  <c r="DW29" i="56"/>
  <c r="CP29" i="56"/>
  <c r="DZ26" i="58"/>
  <c r="CT26" i="58" s="1"/>
  <c r="CS26" i="58"/>
  <c r="DW30" i="56"/>
  <c r="CP30" i="56"/>
  <c r="DV30" i="54"/>
  <c r="CO30" i="54"/>
  <c r="DW25" i="54"/>
  <c r="CP25" i="54"/>
  <c r="DX27" i="56"/>
  <c r="CR27" i="56" s="1"/>
  <c r="CQ27" i="56"/>
  <c r="DW28" i="57"/>
  <c r="CP28" i="57"/>
  <c r="DW27" i="54"/>
  <c r="CP27" i="54"/>
  <c r="DW25" i="57"/>
  <c r="CP25" i="57"/>
  <c r="DW29" i="57"/>
  <c r="CP29" i="57"/>
  <c r="DV28" i="54"/>
  <c r="CO28" i="54"/>
  <c r="DW28" i="56"/>
  <c r="CP28" i="56"/>
  <c r="DW29" i="54"/>
  <c r="CP29" i="54"/>
  <c r="DW26" i="57"/>
  <c r="CP26" i="57"/>
  <c r="DW25" i="56"/>
  <c r="CP25" i="56"/>
  <c r="DX26" i="56"/>
  <c r="CR26" i="56" s="1"/>
  <c r="CQ26" i="56"/>
  <c r="DW27" i="57"/>
  <c r="CP27" i="57"/>
  <c r="DY30" i="58"/>
  <c r="CR30" i="58"/>
  <c r="DW30" i="57"/>
  <c r="CP30" i="57"/>
  <c r="CK14" i="58"/>
  <c r="CK19" i="58"/>
  <c r="CK20" i="58"/>
  <c r="CK23" i="58"/>
  <c r="CK4" i="58"/>
  <c r="CK21" i="58"/>
  <c r="CK3" i="58"/>
  <c r="CK11" i="58"/>
  <c r="CK24" i="58"/>
  <c r="CK8" i="58"/>
  <c r="CK9" i="58"/>
  <c r="CK12" i="58"/>
  <c r="CK6" i="58"/>
  <c r="CK13" i="58"/>
  <c r="CK10" i="58"/>
  <c r="CK17" i="58"/>
  <c r="CK7" i="58"/>
  <c r="CK16" i="58"/>
  <c r="CK18" i="58"/>
  <c r="CK5" i="58"/>
  <c r="CK15" i="58"/>
  <c r="CK22" i="58"/>
  <c r="CH8" i="57"/>
  <c r="CJ14" i="57"/>
  <c r="CH23" i="57"/>
  <c r="CJ7" i="57"/>
  <c r="CH18" i="57"/>
  <c r="CH20" i="57"/>
  <c r="CI4" i="57"/>
  <c r="CI10" i="57"/>
  <c r="CH13" i="57"/>
  <c r="CH5" i="57"/>
  <c r="CH15" i="57"/>
  <c r="CH6" i="57"/>
  <c r="CH19" i="57"/>
  <c r="CH22" i="57"/>
  <c r="CH21" i="57"/>
  <c r="CH24" i="57"/>
  <c r="CH12" i="57"/>
  <c r="CH9" i="57"/>
  <c r="CH3" i="57"/>
  <c r="CH11" i="57"/>
  <c r="CI13" i="56"/>
  <c r="CI7" i="56"/>
  <c r="CI12" i="56"/>
  <c r="CI5" i="56"/>
  <c r="CI9" i="56"/>
  <c r="CI3" i="56"/>
  <c r="CI18" i="56"/>
  <c r="CJ4" i="56"/>
  <c r="CI21" i="56"/>
  <c r="CI24" i="56"/>
  <c r="CI8" i="56"/>
  <c r="CI15" i="56"/>
  <c r="CJ6" i="56"/>
  <c r="CI14" i="56"/>
  <c r="CI16" i="56"/>
  <c r="CI19" i="56"/>
  <c r="CI11" i="56"/>
  <c r="CI22" i="56"/>
  <c r="CI10" i="56"/>
  <c r="CI20" i="56"/>
  <c r="CI17" i="56"/>
  <c r="CI23" i="56"/>
  <c r="CS26" i="56" l="1"/>
  <c r="AP25" i="53" s="1"/>
  <c r="DX30" i="56"/>
  <c r="CR30" i="56" s="1"/>
  <c r="CQ30" i="56"/>
  <c r="DX29" i="57"/>
  <c r="CR29" i="57" s="1"/>
  <c r="CQ29" i="57"/>
  <c r="CS27" i="56"/>
  <c r="AP26" i="53" s="1"/>
  <c r="CU26" i="58"/>
  <c r="AR25" i="53" s="1"/>
  <c r="DX28" i="57"/>
  <c r="CR28" i="57" s="1"/>
  <c r="CQ28" i="57"/>
  <c r="DX30" i="57"/>
  <c r="CR30" i="57" s="1"/>
  <c r="CS30" i="57" s="1"/>
  <c r="AQ29" i="53" s="1"/>
  <c r="CQ30" i="57"/>
  <c r="DZ30" i="58"/>
  <c r="CT30" i="58" s="1"/>
  <c r="CS30" i="58"/>
  <c r="DX27" i="57"/>
  <c r="CR27" i="57" s="1"/>
  <c r="CQ27" i="57"/>
  <c r="DX29" i="54"/>
  <c r="CR29" i="54" s="1"/>
  <c r="CQ29" i="54"/>
  <c r="DX25" i="57"/>
  <c r="CR25" i="57" s="1"/>
  <c r="CS25" i="57" s="1"/>
  <c r="AQ24" i="53" s="1"/>
  <c r="CQ25" i="57"/>
  <c r="DX25" i="54"/>
  <c r="CR25" i="54" s="1"/>
  <c r="CQ25" i="54"/>
  <c r="DX29" i="56"/>
  <c r="CR29" i="56" s="1"/>
  <c r="CQ29" i="56"/>
  <c r="DW28" i="54"/>
  <c r="CP28" i="54"/>
  <c r="DX26" i="57"/>
  <c r="CR26" i="57" s="1"/>
  <c r="CS26" i="57" s="1"/>
  <c r="AQ25" i="53" s="1"/>
  <c r="CQ26" i="57"/>
  <c r="DX25" i="56"/>
  <c r="CR25" i="56" s="1"/>
  <c r="CS25" i="56" s="1"/>
  <c r="AP24" i="53" s="1"/>
  <c r="CQ25" i="56"/>
  <c r="DX28" i="56"/>
  <c r="CR28" i="56" s="1"/>
  <c r="CQ28" i="56"/>
  <c r="DX27" i="54"/>
  <c r="CR27" i="54" s="1"/>
  <c r="CQ27" i="54"/>
  <c r="DW30" i="54"/>
  <c r="CP30" i="54"/>
  <c r="DW26" i="54"/>
  <c r="CP26" i="54"/>
  <c r="CL14" i="58"/>
  <c r="CL19" i="58"/>
  <c r="CL17" i="58"/>
  <c r="CL18" i="58"/>
  <c r="CL10" i="58"/>
  <c r="CL9" i="58"/>
  <c r="CL3" i="58"/>
  <c r="CL12" i="58"/>
  <c r="CL8" i="58"/>
  <c r="CL11" i="58"/>
  <c r="CL22" i="58"/>
  <c r="CL16" i="58"/>
  <c r="CL13" i="58"/>
  <c r="CL21" i="58"/>
  <c r="CL23" i="58"/>
  <c r="CL5" i="58"/>
  <c r="CL15" i="58"/>
  <c r="CL7" i="58"/>
  <c r="CL6" i="58"/>
  <c r="CL24" i="58"/>
  <c r="CL4" i="58"/>
  <c r="CL20" i="58"/>
  <c r="CI3" i="57"/>
  <c r="CI24" i="57"/>
  <c r="CI6" i="57"/>
  <c r="CJ10" i="57"/>
  <c r="CK7" i="57"/>
  <c r="CI9" i="57"/>
  <c r="CI21" i="57"/>
  <c r="CI15" i="57"/>
  <c r="CJ4" i="57"/>
  <c r="CI23" i="57"/>
  <c r="CK14" i="57"/>
  <c r="CI12" i="57"/>
  <c r="CI22" i="57"/>
  <c r="CI5" i="57"/>
  <c r="CI20" i="57"/>
  <c r="CI18" i="57"/>
  <c r="CI8" i="57"/>
  <c r="CI11" i="57"/>
  <c r="CI19" i="57"/>
  <c r="CI13" i="57"/>
  <c r="CJ15" i="56"/>
  <c r="CJ8" i="56"/>
  <c r="CJ12" i="56"/>
  <c r="CJ17" i="56"/>
  <c r="CJ19" i="56"/>
  <c r="CJ23" i="56"/>
  <c r="CJ16" i="56"/>
  <c r="CJ14" i="56"/>
  <c r="CJ24" i="56"/>
  <c r="CJ7" i="56"/>
  <c r="CJ3" i="56"/>
  <c r="CJ20" i="56"/>
  <c r="CK6" i="56"/>
  <c r="CJ21" i="56"/>
  <c r="CJ9" i="56"/>
  <c r="CJ10" i="56"/>
  <c r="CJ22" i="56"/>
  <c r="CJ18" i="56"/>
  <c r="CJ11" i="56"/>
  <c r="CK4" i="56"/>
  <c r="CJ5" i="56"/>
  <c r="CJ13" i="56"/>
  <c r="CS27" i="57" l="1"/>
  <c r="AQ26" i="53" s="1"/>
  <c r="CS29" i="56"/>
  <c r="AP28" i="53" s="1"/>
  <c r="CS28" i="56"/>
  <c r="AP27" i="53" s="1"/>
  <c r="CS30" i="56"/>
  <c r="AP29" i="53" s="1"/>
  <c r="CS27" i="54"/>
  <c r="AN26" i="53" s="1"/>
  <c r="DX28" i="54"/>
  <c r="CR28" i="54" s="1"/>
  <c r="CQ28" i="54"/>
  <c r="CS29" i="54"/>
  <c r="AN28" i="53" s="1"/>
  <c r="CS28" i="57"/>
  <c r="AQ27" i="53" s="1"/>
  <c r="CS25" i="54"/>
  <c r="AN24" i="53" s="1"/>
  <c r="CU30" i="58"/>
  <c r="AR29" i="53" s="1"/>
  <c r="CS29" i="57"/>
  <c r="AQ28" i="53" s="1"/>
  <c r="DX26" i="54"/>
  <c r="CR26" i="54" s="1"/>
  <c r="CQ26" i="54"/>
  <c r="DX30" i="54"/>
  <c r="CR30" i="54" s="1"/>
  <c r="CQ30" i="54"/>
  <c r="CM14" i="58"/>
  <c r="CM19" i="58"/>
  <c r="CM24" i="58"/>
  <c r="CM5" i="58"/>
  <c r="CM16" i="58"/>
  <c r="CM12" i="58"/>
  <c r="CM10" i="58"/>
  <c r="CM23" i="58"/>
  <c r="CM18" i="58"/>
  <c r="CM20" i="58"/>
  <c r="CM7" i="58"/>
  <c r="CM21" i="58"/>
  <c r="CM11" i="58"/>
  <c r="CM3" i="58"/>
  <c r="CM22" i="58"/>
  <c r="CM6" i="58"/>
  <c r="CM4" i="58"/>
  <c r="CM15" i="58"/>
  <c r="CM13" i="58"/>
  <c r="CM8" i="58"/>
  <c r="CM9" i="58"/>
  <c r="CM17" i="58"/>
  <c r="CJ20" i="57"/>
  <c r="CJ15" i="57"/>
  <c r="CK10" i="57"/>
  <c r="CJ11" i="57"/>
  <c r="CJ5" i="57"/>
  <c r="CL14" i="57"/>
  <c r="CJ21" i="57"/>
  <c r="CJ9" i="57"/>
  <c r="CJ6" i="57"/>
  <c r="CJ13" i="57"/>
  <c r="CJ8" i="57"/>
  <c r="CJ22" i="57"/>
  <c r="CJ23" i="57"/>
  <c r="CJ24" i="57"/>
  <c r="CJ19" i="57"/>
  <c r="CJ18" i="57"/>
  <c r="CJ12" i="57"/>
  <c r="CK4" i="57"/>
  <c r="CL7" i="57"/>
  <c r="CJ3" i="57"/>
  <c r="CK13" i="56"/>
  <c r="CK3" i="56"/>
  <c r="CK9" i="56"/>
  <c r="CK16" i="56"/>
  <c r="CK5" i="56"/>
  <c r="CK18" i="56"/>
  <c r="CK7" i="56"/>
  <c r="CK12" i="56"/>
  <c r="CL4" i="56"/>
  <c r="CK24" i="56"/>
  <c r="CK8" i="56"/>
  <c r="CK20" i="56"/>
  <c r="CK19" i="56"/>
  <c r="CK10" i="56"/>
  <c r="CL6" i="56"/>
  <c r="CK14" i="56"/>
  <c r="CK17" i="56"/>
  <c r="CK15" i="56"/>
  <c r="CK21" i="56"/>
  <c r="CK11" i="56"/>
  <c r="CK22" i="56"/>
  <c r="CK23" i="56"/>
  <c r="CS28" i="54" l="1"/>
  <c r="AN27" i="53" s="1"/>
  <c r="CS30" i="54"/>
  <c r="AN29" i="53" s="1"/>
  <c r="CS26" i="54"/>
  <c r="AN25" i="53" s="1"/>
  <c r="CN14" i="58"/>
  <c r="CN19" i="58"/>
  <c r="CN8" i="58"/>
  <c r="CN6" i="58"/>
  <c r="CN21" i="58"/>
  <c r="CN12" i="58"/>
  <c r="CN13" i="58"/>
  <c r="CN22" i="58"/>
  <c r="CN7" i="58"/>
  <c r="CN18" i="58"/>
  <c r="CN16" i="58"/>
  <c r="CN17" i="58"/>
  <c r="CN15" i="58"/>
  <c r="CN3" i="58"/>
  <c r="CN20" i="58"/>
  <c r="CN23" i="58"/>
  <c r="CN5" i="58"/>
  <c r="CN9" i="58"/>
  <c r="CN4" i="58"/>
  <c r="CN11" i="58"/>
  <c r="CN10" i="58"/>
  <c r="CN24" i="58"/>
  <c r="CL4" i="57"/>
  <c r="CK24" i="57"/>
  <c r="CK13" i="57"/>
  <c r="CM14" i="57"/>
  <c r="CK15" i="57"/>
  <c r="CK12" i="57"/>
  <c r="CK23" i="57"/>
  <c r="CK6" i="57"/>
  <c r="CK5" i="57"/>
  <c r="CK3" i="57"/>
  <c r="CK18" i="57"/>
  <c r="CK22" i="57"/>
  <c r="CK9" i="57"/>
  <c r="CK11" i="57"/>
  <c r="CK20" i="57"/>
  <c r="CM7" i="57"/>
  <c r="CK19" i="57"/>
  <c r="CK8" i="57"/>
  <c r="CK21" i="57"/>
  <c r="CL10" i="57"/>
  <c r="CL20" i="56"/>
  <c r="CM6" i="56"/>
  <c r="CL10" i="56"/>
  <c r="CL18" i="56"/>
  <c r="CL7" i="56"/>
  <c r="CL23" i="56"/>
  <c r="CL15" i="56"/>
  <c r="CL22" i="56"/>
  <c r="CL8" i="56"/>
  <c r="CL19" i="56"/>
  <c r="CL11" i="56"/>
  <c r="CL21" i="56"/>
  <c r="CL17" i="56"/>
  <c r="CL24" i="56"/>
  <c r="CL16" i="56"/>
  <c r="CL3" i="56"/>
  <c r="CL9" i="56"/>
  <c r="CL14" i="56"/>
  <c r="CL12" i="56"/>
  <c r="CL5" i="56"/>
  <c r="CM4" i="56"/>
  <c r="CL13" i="56"/>
  <c r="D163" i="12"/>
  <c r="E163" i="12"/>
  <c r="F163" i="12"/>
  <c r="C163" i="12"/>
  <c r="CO14" i="58" l="1"/>
  <c r="CO19" i="58"/>
  <c r="CO5" i="58"/>
  <c r="CO15" i="58"/>
  <c r="CO11" i="58"/>
  <c r="CO23" i="58"/>
  <c r="CO17" i="58"/>
  <c r="CO22" i="58"/>
  <c r="CO21" i="58"/>
  <c r="CO24" i="58"/>
  <c r="CO4" i="58"/>
  <c r="CO20" i="58"/>
  <c r="CO16" i="58"/>
  <c r="CO13" i="58"/>
  <c r="CO6" i="58"/>
  <c r="CO7" i="58"/>
  <c r="CO10" i="58"/>
  <c r="CO9" i="58"/>
  <c r="CO3" i="58"/>
  <c r="CO18" i="58"/>
  <c r="CO12" i="58"/>
  <c r="CO8" i="58"/>
  <c r="CL20" i="57"/>
  <c r="CL8" i="57"/>
  <c r="CL11" i="57"/>
  <c r="CL3" i="57"/>
  <c r="CL23" i="57"/>
  <c r="CL13" i="57"/>
  <c r="CN14" i="57"/>
  <c r="CL19" i="57"/>
  <c r="CL18" i="57"/>
  <c r="CL21" i="57"/>
  <c r="CL9" i="57"/>
  <c r="CL12" i="57"/>
  <c r="CL24" i="57"/>
  <c r="CL6" i="57"/>
  <c r="CN7" i="57"/>
  <c r="CM10" i="57"/>
  <c r="CL22" i="57"/>
  <c r="CL5" i="57"/>
  <c r="CL15" i="57"/>
  <c r="CM4" i="57"/>
  <c r="CM14" i="56"/>
  <c r="CM7" i="56"/>
  <c r="CN6" i="56"/>
  <c r="CN4" i="56"/>
  <c r="CM9" i="56"/>
  <c r="CM17" i="56"/>
  <c r="CM18" i="56"/>
  <c r="CM8" i="56"/>
  <c r="CM15" i="56"/>
  <c r="CM5" i="56"/>
  <c r="CM3" i="56"/>
  <c r="CM21" i="56"/>
  <c r="CM10" i="56"/>
  <c r="CM12" i="56"/>
  <c r="CM16" i="56"/>
  <c r="CM11" i="56"/>
  <c r="CM19" i="56"/>
  <c r="CM22" i="56"/>
  <c r="CM23" i="56"/>
  <c r="CM20" i="56"/>
  <c r="CM13" i="56"/>
  <c r="CM24" i="56"/>
  <c r="C149" i="12"/>
  <c r="D149" i="12"/>
  <c r="E149" i="12"/>
  <c r="F149" i="12"/>
  <c r="G149" i="12"/>
  <c r="H149" i="12"/>
  <c r="J149" i="12" l="1"/>
  <c r="CP14" i="58"/>
  <c r="CP19" i="58"/>
  <c r="CP18" i="58"/>
  <c r="CP7" i="58"/>
  <c r="CP20" i="58"/>
  <c r="CP22" i="58"/>
  <c r="CP3" i="58"/>
  <c r="CP6" i="58"/>
  <c r="CP4" i="58"/>
  <c r="CP17" i="58"/>
  <c r="CP15" i="58"/>
  <c r="CP8" i="58"/>
  <c r="CP9" i="58"/>
  <c r="CP13" i="58"/>
  <c r="CP24" i="58"/>
  <c r="CP23" i="58"/>
  <c r="CP5" i="58"/>
  <c r="CP16" i="58"/>
  <c r="CP12" i="58"/>
  <c r="CP10" i="58"/>
  <c r="CP21" i="58"/>
  <c r="CP11" i="58"/>
  <c r="CM6" i="57"/>
  <c r="CM9" i="57"/>
  <c r="CM19" i="57"/>
  <c r="CM3" i="57"/>
  <c r="CM22" i="57"/>
  <c r="CM24" i="57"/>
  <c r="CO14" i="57"/>
  <c r="CM11" i="57"/>
  <c r="CM12" i="57"/>
  <c r="CN4" i="57"/>
  <c r="CN10" i="57"/>
  <c r="CM21" i="57"/>
  <c r="CM13" i="57"/>
  <c r="CM8" i="57"/>
  <c r="CM5" i="57"/>
  <c r="CO7" i="57"/>
  <c r="CM15" i="57"/>
  <c r="CM18" i="57"/>
  <c r="CM23" i="57"/>
  <c r="CM20" i="57"/>
  <c r="CN24" i="56"/>
  <c r="CN22" i="56"/>
  <c r="CN12" i="56"/>
  <c r="CN5" i="56"/>
  <c r="CN10" i="56"/>
  <c r="CN17" i="56"/>
  <c r="CN13" i="56"/>
  <c r="CN19" i="56"/>
  <c r="CN21" i="56"/>
  <c r="CN9" i="56"/>
  <c r="CN20" i="56"/>
  <c r="CN11" i="56"/>
  <c r="CO6" i="56"/>
  <c r="CN18" i="56"/>
  <c r="CN3" i="56"/>
  <c r="CN15" i="56"/>
  <c r="CO4" i="56"/>
  <c r="CN14" i="56"/>
  <c r="CN8" i="56"/>
  <c r="CN23" i="56"/>
  <c r="CN16" i="56"/>
  <c r="CN7" i="56"/>
  <c r="F16" i="57" l="1"/>
  <c r="F17" i="57"/>
  <c r="CQ14" i="58"/>
  <c r="CQ19" i="58"/>
  <c r="CQ21" i="58"/>
  <c r="CQ5" i="58"/>
  <c r="CQ9" i="58"/>
  <c r="CQ4" i="58"/>
  <c r="CQ22" i="58"/>
  <c r="CQ10" i="58"/>
  <c r="CQ23" i="58"/>
  <c r="CQ8" i="58"/>
  <c r="CQ6" i="58"/>
  <c r="CQ20" i="58"/>
  <c r="CQ12" i="58"/>
  <c r="CQ24" i="58"/>
  <c r="CQ15" i="58"/>
  <c r="CQ3" i="58"/>
  <c r="CQ7" i="58"/>
  <c r="CQ11" i="58"/>
  <c r="CQ16" i="58"/>
  <c r="CQ13" i="58"/>
  <c r="CQ17" i="58"/>
  <c r="CQ18" i="58"/>
  <c r="CN6" i="57"/>
  <c r="CN18" i="57"/>
  <c r="CO10" i="57"/>
  <c r="CN3" i="57"/>
  <c r="CP7" i="57"/>
  <c r="CN22" i="57"/>
  <c r="CP14" i="57"/>
  <c r="CN8" i="57"/>
  <c r="CO4" i="57"/>
  <c r="CN19" i="57"/>
  <c r="CN23" i="57"/>
  <c r="CN21" i="57"/>
  <c r="CN5" i="57"/>
  <c r="CN20" i="57"/>
  <c r="CN15" i="57"/>
  <c r="CN13" i="57"/>
  <c r="CN12" i="57"/>
  <c r="CN24" i="57"/>
  <c r="CN9" i="57"/>
  <c r="CN11" i="57"/>
  <c r="CO9" i="56"/>
  <c r="CO22" i="56"/>
  <c r="CO7" i="56"/>
  <c r="CO15" i="56"/>
  <c r="CO19" i="56"/>
  <c r="CO17" i="56"/>
  <c r="CO24" i="56"/>
  <c r="CO11" i="56"/>
  <c r="CO8" i="56"/>
  <c r="CO18" i="56"/>
  <c r="CO20" i="56"/>
  <c r="CO21" i="56"/>
  <c r="CO5" i="56"/>
  <c r="CO16" i="56"/>
  <c r="CO3" i="56"/>
  <c r="CO13" i="56"/>
  <c r="CP6" i="56"/>
  <c r="CO10" i="56"/>
  <c r="CO23" i="56"/>
  <c r="CO14" i="56"/>
  <c r="CO12" i="56"/>
  <c r="CP4" i="56"/>
  <c r="AD17" i="57" l="1"/>
  <c r="CL17" i="57" s="1"/>
  <c r="V17" i="57"/>
  <c r="N17" i="57"/>
  <c r="AC17" i="57"/>
  <c r="CK17" i="57" s="1"/>
  <c r="U17" i="57"/>
  <c r="M17" i="57"/>
  <c r="AJ17" i="57"/>
  <c r="AB17" i="57"/>
  <c r="CJ17" i="57" s="1"/>
  <c r="T17" i="57"/>
  <c r="L17" i="57"/>
  <c r="AI17" i="57"/>
  <c r="AA17" i="57"/>
  <c r="S17" i="57"/>
  <c r="K17" i="57"/>
  <c r="AG17" i="57"/>
  <c r="CO17" i="57" s="1"/>
  <c r="Y17" i="57"/>
  <c r="Q17" i="57"/>
  <c r="I17" i="57"/>
  <c r="W17" i="57"/>
  <c r="R17" i="57"/>
  <c r="AH17" i="57"/>
  <c r="O17" i="57"/>
  <c r="P17" i="57"/>
  <c r="AF17" i="57"/>
  <c r="CN17" i="57" s="1"/>
  <c r="J17" i="57"/>
  <c r="AE17" i="57"/>
  <c r="CM17" i="57" s="1"/>
  <c r="H17" i="57"/>
  <c r="Z17" i="57"/>
  <c r="X17" i="57"/>
  <c r="G17" i="57"/>
  <c r="AK17" i="57" s="1"/>
  <c r="AJ16" i="57"/>
  <c r="AB16" i="57"/>
  <c r="T16" i="57"/>
  <c r="L16" i="57"/>
  <c r="AI16" i="57"/>
  <c r="AA16" i="57"/>
  <c r="S16" i="57"/>
  <c r="K16" i="57"/>
  <c r="AH16" i="57"/>
  <c r="CP16" i="57" s="1"/>
  <c r="Z16" i="57"/>
  <c r="R16" i="57"/>
  <c r="J16" i="57"/>
  <c r="AG16" i="57"/>
  <c r="CO16" i="57" s="1"/>
  <c r="Y16" i="57"/>
  <c r="Q16" i="57"/>
  <c r="I16" i="57"/>
  <c r="AE16" i="57"/>
  <c r="CM16" i="57" s="1"/>
  <c r="W16" i="57"/>
  <c r="O16" i="57"/>
  <c r="G16" i="57"/>
  <c r="AK16" i="57" s="1"/>
  <c r="AD16" i="57"/>
  <c r="CL16" i="57" s="1"/>
  <c r="H16" i="57"/>
  <c r="BP16" i="57" s="1"/>
  <c r="AC16" i="57"/>
  <c r="V16" i="57"/>
  <c r="X16" i="57"/>
  <c r="U16" i="57"/>
  <c r="P16" i="57"/>
  <c r="N16" i="57"/>
  <c r="M16" i="57"/>
  <c r="AF16" i="57"/>
  <c r="CN16" i="57" s="1"/>
  <c r="CR14" i="58"/>
  <c r="CR19" i="58"/>
  <c r="CR17" i="58"/>
  <c r="CR7" i="58"/>
  <c r="CR12" i="58"/>
  <c r="CR8" i="58"/>
  <c r="CR4" i="58"/>
  <c r="CR3" i="58"/>
  <c r="CR23" i="58"/>
  <c r="CR9" i="58"/>
  <c r="CR20" i="58"/>
  <c r="CR13" i="58"/>
  <c r="CR18" i="58"/>
  <c r="CR16" i="58"/>
  <c r="CR15" i="58"/>
  <c r="CR10" i="58"/>
  <c r="CR5" i="58"/>
  <c r="CR6" i="58"/>
  <c r="CR11" i="58"/>
  <c r="CR24" i="58"/>
  <c r="CR22" i="58"/>
  <c r="CR21" i="58"/>
  <c r="CO24" i="57"/>
  <c r="CO20" i="57"/>
  <c r="CO19" i="57"/>
  <c r="CO3" i="57"/>
  <c r="CO12" i="57"/>
  <c r="CO5" i="57"/>
  <c r="CR14" i="57"/>
  <c r="CQ14" i="57"/>
  <c r="CP10" i="57"/>
  <c r="CO11" i="57"/>
  <c r="CO13" i="57"/>
  <c r="CO21" i="57"/>
  <c r="CP4" i="57"/>
  <c r="CO22" i="57"/>
  <c r="CO18" i="57"/>
  <c r="CO6" i="57"/>
  <c r="CO9" i="57"/>
  <c r="CO15" i="57"/>
  <c r="CO23" i="57"/>
  <c r="CO8" i="57"/>
  <c r="CR7" i="57"/>
  <c r="CQ7" i="57"/>
  <c r="CP5" i="56"/>
  <c r="CP24" i="56"/>
  <c r="CP15" i="56"/>
  <c r="CP18" i="56"/>
  <c r="CP22" i="56"/>
  <c r="CP21" i="56"/>
  <c r="CP17" i="56"/>
  <c r="CP7" i="56"/>
  <c r="CQ6" i="56"/>
  <c r="CP13" i="56"/>
  <c r="CP3" i="56"/>
  <c r="CP8" i="56"/>
  <c r="CP9" i="56"/>
  <c r="CQ4" i="56"/>
  <c r="CP23" i="56"/>
  <c r="CP12" i="56"/>
  <c r="CP14" i="56"/>
  <c r="CP19" i="56"/>
  <c r="CP10" i="56"/>
  <c r="CP16" i="56"/>
  <c r="CP11" i="56"/>
  <c r="CP20" i="56"/>
  <c r="M5" i="12"/>
  <c r="N5" i="12"/>
  <c r="O5" i="12"/>
  <c r="P5" i="12"/>
  <c r="Q5" i="12"/>
  <c r="R5" i="12"/>
  <c r="S5" i="12"/>
  <c r="T5" i="12"/>
  <c r="U5" i="12"/>
  <c r="L10" i="12" l="1"/>
  <c r="M10" i="12" s="1"/>
  <c r="N10" i="12" s="1"/>
  <c r="O10" i="12" s="1"/>
  <c r="P10" i="12" s="1"/>
  <c r="Q10" i="12" s="1"/>
  <c r="R10" i="12" s="1"/>
  <c r="S10" i="12" s="1"/>
  <c r="T10" i="12" s="1"/>
  <c r="U10" i="12" s="1"/>
  <c r="V10" i="12" s="1"/>
  <c r="W10" i="12" s="1"/>
  <c r="X10" i="12" s="1"/>
  <c r="K12" i="12"/>
  <c r="L12" i="12" s="1"/>
  <c r="M12" i="12" s="1"/>
  <c r="N12" i="12" s="1"/>
  <c r="O12" i="12" s="1"/>
  <c r="P12" i="12" s="1"/>
  <c r="Q12" i="12" s="1"/>
  <c r="R12" i="12" s="1"/>
  <c r="S12" i="12" s="1"/>
  <c r="T12" i="12" s="1"/>
  <c r="U12" i="12" s="1"/>
  <c r="V12" i="12" s="1"/>
  <c r="W12" i="12" s="1"/>
  <c r="X12" i="12" s="1"/>
  <c r="Y12" i="12" s="1"/>
  <c r="Z12" i="12" s="1"/>
  <c r="AA12" i="12" s="1"/>
  <c r="AB12" i="12" s="1"/>
  <c r="AC12" i="12" s="1"/>
  <c r="AD12" i="12" s="1"/>
  <c r="K11" i="12"/>
  <c r="L11" i="12" s="1"/>
  <c r="M11" i="12" s="1"/>
  <c r="N11" i="12" s="1"/>
  <c r="O11" i="12" s="1"/>
  <c r="P11" i="12" s="1"/>
  <c r="Q11" i="12" s="1"/>
  <c r="R11" i="12" s="1"/>
  <c r="S11" i="12" s="1"/>
  <c r="T11" i="12" s="1"/>
  <c r="U11" i="12" s="1"/>
  <c r="V11" i="12" s="1"/>
  <c r="W11" i="12" s="1"/>
  <c r="X11" i="12" s="1"/>
  <c r="Y11" i="12" s="1"/>
  <c r="Z11" i="12" s="1"/>
  <c r="AA11" i="12" s="1"/>
  <c r="AB11" i="12" s="1"/>
  <c r="AC11" i="12" s="1"/>
  <c r="AD11" i="12" s="1"/>
  <c r="K13" i="12"/>
  <c r="L13" i="12" s="1"/>
  <c r="M13" i="12" s="1"/>
  <c r="N13" i="12" s="1"/>
  <c r="O13" i="12" s="1"/>
  <c r="P13" i="12" s="1"/>
  <c r="Q13" i="12" s="1"/>
  <c r="R13" i="12" s="1"/>
  <c r="S13" i="12" s="1"/>
  <c r="T13" i="12" s="1"/>
  <c r="U13" i="12" s="1"/>
  <c r="V13" i="12" s="1"/>
  <c r="W13" i="12" s="1"/>
  <c r="X13" i="12" s="1"/>
  <c r="Y13" i="12" s="1"/>
  <c r="Z13" i="12" s="1"/>
  <c r="AA13" i="12" s="1"/>
  <c r="AB13" i="12" s="1"/>
  <c r="AC13" i="12" s="1"/>
  <c r="AD13" i="12" s="1"/>
  <c r="K14" i="12"/>
  <c r="L14" i="12" s="1"/>
  <c r="M14" i="12" s="1"/>
  <c r="N14" i="12" s="1"/>
  <c r="O14" i="12" s="1"/>
  <c r="P14" i="12" s="1"/>
  <c r="Q14" i="12" s="1"/>
  <c r="R14" i="12" s="1"/>
  <c r="S14" i="12" s="1"/>
  <c r="T14" i="12" s="1"/>
  <c r="U14" i="12" s="1"/>
  <c r="V14" i="12" s="1"/>
  <c r="W14" i="12" s="1"/>
  <c r="X14" i="12" s="1"/>
  <c r="Y14" i="12" s="1"/>
  <c r="Z14" i="12" s="1"/>
  <c r="AA14" i="12" s="1"/>
  <c r="AB14" i="12" s="1"/>
  <c r="AC14" i="12" s="1"/>
  <c r="AD14" i="12" s="1"/>
  <c r="K15" i="12"/>
  <c r="L15" i="12" s="1"/>
  <c r="M15" i="12" s="1"/>
  <c r="N15" i="12" s="1"/>
  <c r="O15" i="12" s="1"/>
  <c r="P15" i="12" s="1"/>
  <c r="Q15" i="12" s="1"/>
  <c r="R15" i="12" s="1"/>
  <c r="S15" i="12" s="1"/>
  <c r="T15" i="12" s="1"/>
  <c r="U15" i="12" s="1"/>
  <c r="V15" i="12" s="1"/>
  <c r="W15" i="12" s="1"/>
  <c r="X15" i="12" s="1"/>
  <c r="Y15" i="12" s="1"/>
  <c r="Z15" i="12" s="1"/>
  <c r="AA15" i="12" s="1"/>
  <c r="AB15" i="12" s="1"/>
  <c r="AC15" i="12" s="1"/>
  <c r="AD15" i="12" s="1"/>
  <c r="AE15" i="12" s="1"/>
  <c r="AF15" i="12" s="1"/>
  <c r="AG15" i="12" s="1"/>
  <c r="AH15" i="12" s="1"/>
  <c r="AI15" i="12" s="1"/>
  <c r="AJ15" i="12" s="1"/>
  <c r="AK15" i="12" s="1"/>
  <c r="AL15" i="12" s="1"/>
  <c r="AM15" i="12" s="1"/>
  <c r="AN15" i="12" s="1"/>
  <c r="AO15" i="12" s="1"/>
  <c r="AP15" i="12" s="1"/>
  <c r="AQ15" i="12" s="1"/>
  <c r="AR15" i="12" s="1"/>
  <c r="AS15" i="12" s="1"/>
  <c r="AT15" i="12" s="1"/>
  <c r="AU15" i="12" s="1"/>
  <c r="AV15" i="12" s="1"/>
  <c r="AW15" i="12" s="1"/>
  <c r="AX15" i="12" s="1"/>
  <c r="AY15" i="12" s="1"/>
  <c r="AZ15" i="12" s="1"/>
  <c r="BA15" i="12" s="1"/>
  <c r="BB15" i="12" s="1"/>
  <c r="BC15" i="12" s="1"/>
  <c r="BD15" i="12" s="1"/>
  <c r="BE15" i="12" s="1"/>
  <c r="BF15" i="12" s="1"/>
  <c r="BG15" i="12" s="1"/>
  <c r="BH15" i="12" s="1"/>
  <c r="BO16" i="57"/>
  <c r="AL17" i="57"/>
  <c r="AL16" i="57"/>
  <c r="BO17" i="57"/>
  <c r="AM17" i="57"/>
  <c r="BP17" i="57"/>
  <c r="BQ16" i="57"/>
  <c r="AM16" i="57"/>
  <c r="CS14" i="58"/>
  <c r="CS19" i="58"/>
  <c r="CS24" i="58"/>
  <c r="CS5" i="58"/>
  <c r="CS18" i="58"/>
  <c r="CS23" i="58"/>
  <c r="CS8" i="58"/>
  <c r="CS10" i="58"/>
  <c r="CS11" i="58"/>
  <c r="CS13" i="58"/>
  <c r="CS12" i="58"/>
  <c r="CS15" i="58"/>
  <c r="CS21" i="58"/>
  <c r="CS20" i="58"/>
  <c r="CS3" i="58"/>
  <c r="CS7" i="58"/>
  <c r="CS4" i="58"/>
  <c r="CS22" i="58"/>
  <c r="CS6" i="58"/>
  <c r="CS16" i="58"/>
  <c r="CS9" i="58"/>
  <c r="CS17" i="58"/>
  <c r="CP15" i="57"/>
  <c r="CP22" i="57"/>
  <c r="CP11" i="57"/>
  <c r="CP5" i="57"/>
  <c r="CP19" i="57"/>
  <c r="CP18" i="57"/>
  <c r="CQ10" i="57"/>
  <c r="CR10" i="57"/>
  <c r="CP12" i="57"/>
  <c r="CS7" i="57"/>
  <c r="AQ7" i="53" s="1"/>
  <c r="CP9" i="57"/>
  <c r="CR4" i="57"/>
  <c r="CQ4" i="57"/>
  <c r="CP20" i="57"/>
  <c r="CP13" i="57"/>
  <c r="CP8" i="57"/>
  <c r="CP6" i="57"/>
  <c r="CP3" i="57"/>
  <c r="CP17" i="57"/>
  <c r="CP23" i="57"/>
  <c r="CR16" i="57"/>
  <c r="CQ16" i="57"/>
  <c r="CP21" i="57"/>
  <c r="CS14" i="57"/>
  <c r="CP24" i="57"/>
  <c r="CQ3" i="56"/>
  <c r="CQ15" i="56"/>
  <c r="CQ11" i="56"/>
  <c r="CQ13" i="56"/>
  <c r="CQ7" i="56"/>
  <c r="CQ21" i="56"/>
  <c r="CQ5" i="56"/>
  <c r="CR4" i="56"/>
  <c r="CQ8" i="56"/>
  <c r="CQ18" i="56"/>
  <c r="CQ14" i="56"/>
  <c r="CQ24" i="56"/>
  <c r="CQ10" i="56"/>
  <c r="CQ19" i="56"/>
  <c r="CR6" i="56"/>
  <c r="CQ17" i="56"/>
  <c r="CQ20" i="56"/>
  <c r="CQ9" i="56"/>
  <c r="CQ22" i="56"/>
  <c r="CQ23" i="56"/>
  <c r="CQ16" i="56"/>
  <c r="CQ12" i="56"/>
  <c r="H25" i="12"/>
  <c r="I25" i="12" s="1"/>
  <c r="Y10" i="12" l="1"/>
  <c r="L14" i="55"/>
  <c r="L23" i="55"/>
  <c r="L7" i="55"/>
  <c r="L24" i="55"/>
  <c r="L16" i="55"/>
  <c r="L8" i="55"/>
  <c r="AE14" i="12"/>
  <c r="AF14" i="12" s="1"/>
  <c r="AG14" i="12" s="1"/>
  <c r="AH14" i="12" s="1"/>
  <c r="AI14" i="12" s="1"/>
  <c r="AJ14" i="12" s="1"/>
  <c r="AK14" i="12" s="1"/>
  <c r="AL14" i="12" s="1"/>
  <c r="AM14" i="12" s="1"/>
  <c r="AN14" i="12" s="1"/>
  <c r="AO14" i="12" s="1"/>
  <c r="AP14" i="12" s="1"/>
  <c r="AQ14" i="12" s="1"/>
  <c r="AR14" i="12" s="1"/>
  <c r="AS14" i="12" s="1"/>
  <c r="AT14" i="12" s="1"/>
  <c r="AU14" i="12" s="1"/>
  <c r="AV14" i="12" s="1"/>
  <c r="AW14" i="12" s="1"/>
  <c r="AX14" i="12" s="1"/>
  <c r="AY14" i="12" s="1"/>
  <c r="AZ14" i="12" s="1"/>
  <c r="BA14" i="12" s="1"/>
  <c r="BB14" i="12" s="1"/>
  <c r="BC14" i="12" s="1"/>
  <c r="BD14" i="12" s="1"/>
  <c r="BE14" i="12" s="1"/>
  <c r="BF14" i="12" s="1"/>
  <c r="BG14" i="12" s="1"/>
  <c r="BH14" i="12" s="1"/>
  <c r="AE13" i="12"/>
  <c r="AF13" i="12" s="1"/>
  <c r="AG13" i="12" s="1"/>
  <c r="AH13" i="12" s="1"/>
  <c r="AI13" i="12" s="1"/>
  <c r="AJ13" i="12" s="1"/>
  <c r="AK13" i="12" s="1"/>
  <c r="AL13" i="12" s="1"/>
  <c r="AM13" i="12" s="1"/>
  <c r="AN13" i="12" s="1"/>
  <c r="AO13" i="12" s="1"/>
  <c r="AP13" i="12" s="1"/>
  <c r="AQ13" i="12" s="1"/>
  <c r="AR13" i="12" s="1"/>
  <c r="AS13" i="12" s="1"/>
  <c r="AT13" i="12" s="1"/>
  <c r="AU13" i="12" s="1"/>
  <c r="AV13" i="12" s="1"/>
  <c r="AW13" i="12" s="1"/>
  <c r="AX13" i="12" s="1"/>
  <c r="AY13" i="12" s="1"/>
  <c r="AZ13" i="12" s="1"/>
  <c r="BA13" i="12" s="1"/>
  <c r="BB13" i="12" s="1"/>
  <c r="BC13" i="12" s="1"/>
  <c r="BD13" i="12" s="1"/>
  <c r="BE13" i="12" s="1"/>
  <c r="BF13" i="12" s="1"/>
  <c r="BG13" i="12" s="1"/>
  <c r="BH13" i="12" s="1"/>
  <c r="AE11" i="12"/>
  <c r="AF11" i="12" s="1"/>
  <c r="AG11" i="12" s="1"/>
  <c r="AH11" i="12" s="1"/>
  <c r="AI11" i="12" s="1"/>
  <c r="AJ11" i="12" s="1"/>
  <c r="AK11" i="12" s="1"/>
  <c r="AL11" i="12" s="1"/>
  <c r="AM11" i="12" s="1"/>
  <c r="AN11" i="12" s="1"/>
  <c r="AO11" i="12" s="1"/>
  <c r="AP11" i="12" s="1"/>
  <c r="AQ11" i="12" s="1"/>
  <c r="AR11" i="12" s="1"/>
  <c r="AS11" i="12" s="1"/>
  <c r="AT11" i="12" s="1"/>
  <c r="AU11" i="12" s="1"/>
  <c r="AV11" i="12" s="1"/>
  <c r="AW11" i="12" s="1"/>
  <c r="AX11" i="12" s="1"/>
  <c r="AY11" i="12" s="1"/>
  <c r="AZ11" i="12" s="1"/>
  <c r="BA11" i="12" s="1"/>
  <c r="BB11" i="12" s="1"/>
  <c r="BC11" i="12" s="1"/>
  <c r="BD11" i="12" s="1"/>
  <c r="BE11" i="12" s="1"/>
  <c r="BF11" i="12" s="1"/>
  <c r="BG11" i="12" s="1"/>
  <c r="BH11" i="12" s="1"/>
  <c r="AE12" i="12"/>
  <c r="AF12" i="12" s="1"/>
  <c r="AG12" i="12" s="1"/>
  <c r="AH12" i="12" s="1"/>
  <c r="AI12" i="12" s="1"/>
  <c r="AJ12" i="12" s="1"/>
  <c r="AK12" i="12" s="1"/>
  <c r="AL12" i="12" s="1"/>
  <c r="AM12" i="12" s="1"/>
  <c r="AN12" i="12" s="1"/>
  <c r="AO12" i="12" s="1"/>
  <c r="AP12" i="12" s="1"/>
  <c r="AQ12" i="12" s="1"/>
  <c r="AR12" i="12" s="1"/>
  <c r="AS12" i="12" s="1"/>
  <c r="AT12" i="12" s="1"/>
  <c r="AU12" i="12" s="1"/>
  <c r="AV12" i="12" s="1"/>
  <c r="AW12" i="12" s="1"/>
  <c r="AX12" i="12" s="1"/>
  <c r="AY12" i="12" s="1"/>
  <c r="AZ12" i="12" s="1"/>
  <c r="BA12" i="12" s="1"/>
  <c r="BB12" i="12" s="1"/>
  <c r="BC12" i="12" s="1"/>
  <c r="BD12" i="12" s="1"/>
  <c r="BE12" i="12" s="1"/>
  <c r="BF12" i="12" s="1"/>
  <c r="BG12" i="12" s="1"/>
  <c r="BH12" i="12" s="1"/>
  <c r="AN17" i="57"/>
  <c r="BQ17" i="57"/>
  <c r="AO16" i="57"/>
  <c r="BR16" i="57"/>
  <c r="AN16" i="57"/>
  <c r="CT14" i="58"/>
  <c r="CT19" i="58"/>
  <c r="CT9" i="58"/>
  <c r="CT4" i="58"/>
  <c r="CT13" i="58"/>
  <c r="CT23" i="58"/>
  <c r="CT16" i="58"/>
  <c r="CT7" i="58"/>
  <c r="CT21" i="58"/>
  <c r="CT11" i="58"/>
  <c r="CT18" i="58"/>
  <c r="CT6" i="58"/>
  <c r="CT3" i="58"/>
  <c r="CT15" i="58"/>
  <c r="CT10" i="58"/>
  <c r="CT5" i="58"/>
  <c r="CT8" i="58"/>
  <c r="CT17" i="58"/>
  <c r="CT22" i="58"/>
  <c r="CT20" i="58"/>
  <c r="CT12" i="58"/>
  <c r="CT24" i="58"/>
  <c r="CS10" i="57"/>
  <c r="AQ10" i="53" s="1"/>
  <c r="CR12" i="57"/>
  <c r="CQ12" i="57"/>
  <c r="CR5" i="57"/>
  <c r="CQ5" i="57"/>
  <c r="CR17" i="57"/>
  <c r="CQ17" i="57"/>
  <c r="CR11" i="57"/>
  <c r="CQ11" i="57"/>
  <c r="CR3" i="57"/>
  <c r="CQ3" i="57"/>
  <c r="CQ6" i="57"/>
  <c r="CR6" i="57"/>
  <c r="CS4" i="57"/>
  <c r="AQ4" i="53" s="1"/>
  <c r="CR18" i="57"/>
  <c r="CQ18" i="57"/>
  <c r="CR20" i="57"/>
  <c r="CQ20" i="57"/>
  <c r="CR23" i="57"/>
  <c r="CQ23" i="57"/>
  <c r="CR22" i="57"/>
  <c r="CQ22" i="57"/>
  <c r="CR13" i="57"/>
  <c r="CQ13" i="57"/>
  <c r="CR21" i="57"/>
  <c r="CQ21" i="57"/>
  <c r="CR8" i="57"/>
  <c r="CQ8" i="57"/>
  <c r="CQ9" i="57"/>
  <c r="CR9" i="57"/>
  <c r="CR24" i="57"/>
  <c r="CQ24" i="57"/>
  <c r="CR19" i="57"/>
  <c r="CQ19" i="57"/>
  <c r="CR15" i="57"/>
  <c r="CQ15" i="57"/>
  <c r="CO24" i="55"/>
  <c r="CR24" i="55"/>
  <c r="CN24" i="55"/>
  <c r="CQ24" i="55"/>
  <c r="CP24" i="55"/>
  <c r="CR9" i="56"/>
  <c r="CR21" i="56"/>
  <c r="CR12" i="56"/>
  <c r="CR23" i="56"/>
  <c r="CR19" i="56"/>
  <c r="CR20" i="56"/>
  <c r="CR24" i="56"/>
  <c r="CR7" i="56"/>
  <c r="CR15" i="56"/>
  <c r="CR11" i="56"/>
  <c r="CR16" i="56"/>
  <c r="CR10" i="56"/>
  <c r="CR18" i="56"/>
  <c r="CR22" i="56"/>
  <c r="CR17" i="56"/>
  <c r="CR14" i="56"/>
  <c r="CR13" i="56"/>
  <c r="CR8" i="56"/>
  <c r="CR5" i="56"/>
  <c r="CR3" i="56"/>
  <c r="J25" i="12"/>
  <c r="L29" i="55" l="1"/>
  <c r="BT29" i="55" s="1"/>
  <c r="L30" i="55"/>
  <c r="BT30" i="55" s="1"/>
  <c r="Z10" i="12"/>
  <c r="M14" i="55" s="1"/>
  <c r="BU14" i="55" s="1"/>
  <c r="M24" i="55"/>
  <c r="BU24" i="55" s="1"/>
  <c r="M8" i="55"/>
  <c r="BU8" i="55" s="1"/>
  <c r="L4" i="55"/>
  <c r="BT4" i="55" s="1"/>
  <c r="L21" i="55"/>
  <c r="BT21" i="55" s="1"/>
  <c r="BR17" i="57"/>
  <c r="BS16" i="57"/>
  <c r="K25" i="12"/>
  <c r="H22" i="54" s="1"/>
  <c r="BP22" i="54" s="1"/>
  <c r="BO11" i="58"/>
  <c r="BG11" i="58"/>
  <c r="AY11" i="58"/>
  <c r="AQ11" i="58"/>
  <c r="BN11" i="58"/>
  <c r="BF11" i="58"/>
  <c r="AX11" i="58"/>
  <c r="AP11" i="58"/>
  <c r="BM11" i="58"/>
  <c r="BE11" i="58"/>
  <c r="AW11" i="58"/>
  <c r="AO11" i="58"/>
  <c r="BL11" i="58"/>
  <c r="BD11" i="58"/>
  <c r="AL11" i="53" s="1"/>
  <c r="AV11" i="58"/>
  <c r="BK11" i="58"/>
  <c r="BC11" i="58"/>
  <c r="AU11" i="58"/>
  <c r="AM11" i="58"/>
  <c r="BJ11" i="58"/>
  <c r="BB11" i="58"/>
  <c r="AT11" i="58"/>
  <c r="BI11" i="58"/>
  <c r="BA11" i="58"/>
  <c r="AS11" i="58"/>
  <c r="BP11" i="58"/>
  <c r="BH11" i="58"/>
  <c r="AZ11" i="58"/>
  <c r="AR11" i="58"/>
  <c r="AN11" i="58"/>
  <c r="CU11" i="58"/>
  <c r="AR11" i="53" s="1"/>
  <c r="BI6" i="58"/>
  <c r="BA6" i="58"/>
  <c r="AS6" i="58"/>
  <c r="BP6" i="58"/>
  <c r="BH6" i="58"/>
  <c r="AZ6" i="58"/>
  <c r="AR6" i="58"/>
  <c r="BO6" i="58"/>
  <c r="BG6" i="58"/>
  <c r="AY6" i="58"/>
  <c r="AQ6" i="58"/>
  <c r="BN6" i="58"/>
  <c r="BF6" i="58"/>
  <c r="AX6" i="58"/>
  <c r="AP6" i="58"/>
  <c r="BM6" i="58"/>
  <c r="AL6" i="53" s="1"/>
  <c r="BE6" i="58"/>
  <c r="AW6" i="58"/>
  <c r="AO6" i="58"/>
  <c r="BL6" i="58"/>
  <c r="BD6" i="58"/>
  <c r="AV6" i="58"/>
  <c r="AN6" i="58"/>
  <c r="BK6" i="58"/>
  <c r="BC6" i="58"/>
  <c r="AU6" i="58"/>
  <c r="AM6" i="58"/>
  <c r="AT6" i="58"/>
  <c r="BB6" i="58"/>
  <c r="BJ6" i="58"/>
  <c r="CU6" i="58"/>
  <c r="AR6" i="53" s="1"/>
  <c r="BO16" i="58"/>
  <c r="BG16" i="58"/>
  <c r="AY16" i="58"/>
  <c r="AQ16" i="58"/>
  <c r="BN16" i="58"/>
  <c r="BF16" i="58"/>
  <c r="AX16" i="58"/>
  <c r="AP16" i="58"/>
  <c r="BM16" i="58"/>
  <c r="BE16" i="58"/>
  <c r="AW16" i="58"/>
  <c r="AO16" i="58"/>
  <c r="BL16" i="58"/>
  <c r="BD16" i="58"/>
  <c r="AV16" i="58"/>
  <c r="AN16" i="58"/>
  <c r="BK16" i="58"/>
  <c r="BC16" i="58"/>
  <c r="AU16" i="58"/>
  <c r="AM16" i="58"/>
  <c r="BJ16" i="58"/>
  <c r="BB16" i="58"/>
  <c r="AT16" i="58"/>
  <c r="BI16" i="58"/>
  <c r="BA16" i="58"/>
  <c r="AS16" i="58"/>
  <c r="BP16" i="58"/>
  <c r="BH16" i="58"/>
  <c r="AZ16" i="58"/>
  <c r="AR16" i="58"/>
  <c r="CU16" i="58"/>
  <c r="BP23" i="58"/>
  <c r="BH23" i="58"/>
  <c r="AZ23" i="58"/>
  <c r="AR23" i="58"/>
  <c r="BO23" i="58"/>
  <c r="BG23" i="58"/>
  <c r="AY23" i="58"/>
  <c r="AQ23" i="58"/>
  <c r="BN23" i="58"/>
  <c r="BF23" i="58"/>
  <c r="AX23" i="58"/>
  <c r="AP23" i="58"/>
  <c r="BM23" i="58"/>
  <c r="BE23" i="58"/>
  <c r="AW23" i="58"/>
  <c r="AO23" i="58"/>
  <c r="BL23" i="58"/>
  <c r="BD23" i="58"/>
  <c r="AV23" i="58"/>
  <c r="AN23" i="58"/>
  <c r="BK23" i="58"/>
  <c r="BC23" i="58"/>
  <c r="AU23" i="58"/>
  <c r="AM23" i="58"/>
  <c r="BJ23" i="58"/>
  <c r="BB23" i="58"/>
  <c r="AT23" i="58"/>
  <c r="BI23" i="58"/>
  <c r="AL22" i="53" s="1"/>
  <c r="BA23" i="58"/>
  <c r="AS23" i="58"/>
  <c r="CU23" i="58"/>
  <c r="AR22" i="53" s="1"/>
  <c r="BN7" i="58"/>
  <c r="BF7" i="58"/>
  <c r="AX7" i="58"/>
  <c r="AP7" i="58"/>
  <c r="BM7" i="58"/>
  <c r="BE7" i="58"/>
  <c r="AW7" i="58"/>
  <c r="AO7" i="58"/>
  <c r="BL7" i="58"/>
  <c r="BD7" i="58"/>
  <c r="AV7" i="58"/>
  <c r="AN7" i="58"/>
  <c r="BK7" i="58"/>
  <c r="BC7" i="58"/>
  <c r="AU7" i="58"/>
  <c r="AM7" i="58"/>
  <c r="BJ7" i="58"/>
  <c r="BB7" i="58"/>
  <c r="AT7" i="58"/>
  <c r="BI7" i="58"/>
  <c r="BA7" i="58"/>
  <c r="AS7" i="58"/>
  <c r="BP7" i="58"/>
  <c r="BH7" i="58"/>
  <c r="AZ7" i="58"/>
  <c r="AR7" i="58"/>
  <c r="BO7" i="58"/>
  <c r="BG7" i="58"/>
  <c r="AY7" i="58"/>
  <c r="AQ7" i="58"/>
  <c r="CU7" i="58"/>
  <c r="AR7" i="53" s="1"/>
  <c r="BL12" i="58"/>
  <c r="BD12" i="58"/>
  <c r="AV12" i="58"/>
  <c r="AN12" i="58"/>
  <c r="BK12" i="58"/>
  <c r="BC12" i="58"/>
  <c r="AU12" i="58"/>
  <c r="AM12" i="58"/>
  <c r="BJ12" i="58"/>
  <c r="BB12" i="58"/>
  <c r="AT12" i="58"/>
  <c r="BI12" i="58"/>
  <c r="BA12" i="58"/>
  <c r="AS12" i="58"/>
  <c r="BP12" i="58"/>
  <c r="BH12" i="58"/>
  <c r="AZ12" i="58"/>
  <c r="AR12" i="58"/>
  <c r="BO12" i="58"/>
  <c r="BG12" i="58"/>
  <c r="AY12" i="58"/>
  <c r="AQ12" i="58"/>
  <c r="BN12" i="58"/>
  <c r="BF12" i="58"/>
  <c r="AX12" i="58"/>
  <c r="AP12" i="58"/>
  <c r="BE12" i="58"/>
  <c r="AW12" i="58"/>
  <c r="AO12" i="58"/>
  <c r="BM12" i="58"/>
  <c r="CU12" i="58"/>
  <c r="AR12" i="53" s="1"/>
  <c r="BI13" i="58"/>
  <c r="BA13" i="58"/>
  <c r="AS13" i="58"/>
  <c r="BP13" i="58"/>
  <c r="BH13" i="58"/>
  <c r="AZ13" i="58"/>
  <c r="AR13" i="58"/>
  <c r="BO13" i="58"/>
  <c r="BG13" i="58"/>
  <c r="AY13" i="58"/>
  <c r="AL13" i="53" s="1"/>
  <c r="AQ13" i="58"/>
  <c r="BN13" i="58"/>
  <c r="BF13" i="58"/>
  <c r="AX13" i="58"/>
  <c r="AP13" i="58"/>
  <c r="BM13" i="58"/>
  <c r="BE13" i="58"/>
  <c r="AW13" i="58"/>
  <c r="AO13" i="58"/>
  <c r="BL13" i="58"/>
  <c r="BD13" i="58"/>
  <c r="AV13" i="58"/>
  <c r="AN13" i="58"/>
  <c r="BK13" i="58"/>
  <c r="BC13" i="58"/>
  <c r="AU13" i="58"/>
  <c r="AM13" i="58"/>
  <c r="AT13" i="58"/>
  <c r="BJ13" i="58"/>
  <c r="BB13" i="58"/>
  <c r="CU13" i="58"/>
  <c r="AR13" i="53" s="1"/>
  <c r="BI20" i="58"/>
  <c r="BA20" i="58"/>
  <c r="AS20" i="58"/>
  <c r="BP20" i="58"/>
  <c r="BH20" i="58"/>
  <c r="AZ20" i="58"/>
  <c r="AR20" i="58"/>
  <c r="BO20" i="58"/>
  <c r="BG20" i="58"/>
  <c r="AY20" i="58"/>
  <c r="AQ20" i="58"/>
  <c r="BN20" i="58"/>
  <c r="BF20" i="58"/>
  <c r="AX20" i="58"/>
  <c r="AP20" i="58"/>
  <c r="BM20" i="58"/>
  <c r="BE20" i="58"/>
  <c r="AW20" i="58"/>
  <c r="AO20" i="58"/>
  <c r="BL20" i="58"/>
  <c r="BD20" i="58"/>
  <c r="AV20" i="58"/>
  <c r="AN20" i="58"/>
  <c r="BK20" i="58"/>
  <c r="BC20" i="58"/>
  <c r="AU20" i="58"/>
  <c r="AM20" i="58"/>
  <c r="BJ20" i="58"/>
  <c r="BB20" i="58"/>
  <c r="AT20" i="58"/>
  <c r="CU20" i="58"/>
  <c r="BK8" i="58"/>
  <c r="BC8" i="58"/>
  <c r="AU8" i="58"/>
  <c r="AM8" i="58"/>
  <c r="BJ8" i="58"/>
  <c r="BB8" i="58"/>
  <c r="AT8" i="58"/>
  <c r="BI8" i="58"/>
  <c r="BA8" i="58"/>
  <c r="AS8" i="58"/>
  <c r="BP8" i="58"/>
  <c r="BH8" i="58"/>
  <c r="AZ8" i="58"/>
  <c r="AR8" i="58"/>
  <c r="BO8" i="58"/>
  <c r="BG8" i="58"/>
  <c r="AY8" i="58"/>
  <c r="AQ8" i="58"/>
  <c r="BN8" i="58"/>
  <c r="AL8" i="53" s="1"/>
  <c r="BF8" i="58"/>
  <c r="AX8" i="58"/>
  <c r="AP8" i="58"/>
  <c r="BM8" i="58"/>
  <c r="BE8" i="58"/>
  <c r="AW8" i="58"/>
  <c r="AO8" i="58"/>
  <c r="AN8" i="58"/>
  <c r="BL8" i="58"/>
  <c r="BD8" i="58"/>
  <c r="AV8" i="58"/>
  <c r="CU8" i="58"/>
  <c r="AR8" i="53" s="1"/>
  <c r="BP9" i="58"/>
  <c r="BH9" i="58"/>
  <c r="AZ9" i="58"/>
  <c r="AR9" i="58"/>
  <c r="BO9" i="58"/>
  <c r="BG9" i="58"/>
  <c r="AY9" i="58"/>
  <c r="AQ9" i="58"/>
  <c r="BN9" i="58"/>
  <c r="AL9" i="53" s="1"/>
  <c r="BF9" i="58"/>
  <c r="AX9" i="58"/>
  <c r="AP9" i="58"/>
  <c r="BM9" i="58"/>
  <c r="BE9" i="58"/>
  <c r="AW9" i="58"/>
  <c r="AO9" i="58"/>
  <c r="BL9" i="58"/>
  <c r="BD9" i="58"/>
  <c r="AV9" i="58"/>
  <c r="AN9" i="58"/>
  <c r="BK9" i="58"/>
  <c r="BC9" i="58"/>
  <c r="AU9" i="58"/>
  <c r="AM9" i="58"/>
  <c r="BJ9" i="58"/>
  <c r="BB9" i="58"/>
  <c r="AT9" i="58"/>
  <c r="BI9" i="58"/>
  <c r="BA9" i="58"/>
  <c r="AS9" i="58"/>
  <c r="CU9" i="58"/>
  <c r="AR9" i="53" s="1"/>
  <c r="BI15" i="58"/>
  <c r="BA15" i="58"/>
  <c r="AS15" i="58"/>
  <c r="BP15" i="58"/>
  <c r="BH15" i="58"/>
  <c r="AZ15" i="58"/>
  <c r="AR15" i="58"/>
  <c r="BN15" i="58"/>
  <c r="BF15" i="58"/>
  <c r="AX15" i="58"/>
  <c r="AP15" i="58"/>
  <c r="BM15" i="58"/>
  <c r="BE15" i="58"/>
  <c r="AW15" i="58"/>
  <c r="AO15" i="58"/>
  <c r="BO15" i="58"/>
  <c r="AY15" i="58"/>
  <c r="BL15" i="58"/>
  <c r="AV15" i="58"/>
  <c r="BK15" i="58"/>
  <c r="AU15" i="58"/>
  <c r="BJ15" i="58"/>
  <c r="AT15" i="58"/>
  <c r="BG15" i="58"/>
  <c r="AQ15" i="58"/>
  <c r="BD15" i="58"/>
  <c r="AN15" i="58"/>
  <c r="BC15" i="58"/>
  <c r="AM15" i="58"/>
  <c r="BB15" i="58"/>
  <c r="CU15" i="58"/>
  <c r="BL19" i="58"/>
  <c r="BP19" i="58"/>
  <c r="BH19" i="58"/>
  <c r="BF19" i="58"/>
  <c r="AX19" i="58"/>
  <c r="AP19" i="58"/>
  <c r="BO19" i="58"/>
  <c r="BE19" i="58"/>
  <c r="AW19" i="58"/>
  <c r="AO19" i="58"/>
  <c r="BN19" i="58"/>
  <c r="BD19" i="58"/>
  <c r="AV19" i="58"/>
  <c r="AN19" i="58"/>
  <c r="BM19" i="58"/>
  <c r="BC19" i="58"/>
  <c r="AU19" i="58"/>
  <c r="AM19" i="58"/>
  <c r="BK19" i="58"/>
  <c r="BB19" i="58"/>
  <c r="AT19" i="58"/>
  <c r="BJ19" i="58"/>
  <c r="BA19" i="58"/>
  <c r="AS19" i="58"/>
  <c r="BI19" i="58"/>
  <c r="AZ19" i="58"/>
  <c r="AR19" i="58"/>
  <c r="BG19" i="58"/>
  <c r="AY19" i="58"/>
  <c r="AQ19" i="58"/>
  <c r="CU19" i="58"/>
  <c r="BJ4" i="58"/>
  <c r="BB4" i="58"/>
  <c r="AT4" i="58"/>
  <c r="BI4" i="58"/>
  <c r="BA4" i="58"/>
  <c r="AS4" i="58"/>
  <c r="AM4" i="58"/>
  <c r="BP4" i="58"/>
  <c r="BH4" i="58"/>
  <c r="AZ4" i="58"/>
  <c r="AR4" i="58"/>
  <c r="AU4" i="58"/>
  <c r="BO4" i="58"/>
  <c r="AL4" i="53" s="1"/>
  <c r="BG4" i="58"/>
  <c r="AY4" i="58"/>
  <c r="AQ4" i="58"/>
  <c r="BC4" i="58"/>
  <c r="BN4" i="58"/>
  <c r="BF4" i="58"/>
  <c r="AX4" i="58"/>
  <c r="AP4" i="58"/>
  <c r="BK4" i="58"/>
  <c r="BM4" i="58"/>
  <c r="BE4" i="58"/>
  <c r="AW4" i="58"/>
  <c r="AO4" i="58"/>
  <c r="BL4" i="58"/>
  <c r="BD4" i="58"/>
  <c r="AV4" i="58"/>
  <c r="AN4" i="58"/>
  <c r="CU4" i="58"/>
  <c r="AR4" i="53" s="1"/>
  <c r="BJ10" i="58"/>
  <c r="BB10" i="58"/>
  <c r="AT10" i="58"/>
  <c r="BI10" i="58"/>
  <c r="BA10" i="58"/>
  <c r="AS10" i="58"/>
  <c r="BP10" i="58"/>
  <c r="BH10" i="58"/>
  <c r="AZ10" i="58"/>
  <c r="AR10" i="58"/>
  <c r="BN10" i="58"/>
  <c r="BK10" i="58"/>
  <c r="AW10" i="58"/>
  <c r="BG10" i="58"/>
  <c r="AV10" i="58"/>
  <c r="BF10" i="58"/>
  <c r="AU10" i="58"/>
  <c r="BE10" i="58"/>
  <c r="AQ10" i="58"/>
  <c r="BD10" i="58"/>
  <c r="AL10" i="53" s="1"/>
  <c r="AP10" i="58"/>
  <c r="BO10" i="58"/>
  <c r="BC10" i="58"/>
  <c r="AO10" i="58"/>
  <c r="BM10" i="58"/>
  <c r="AY10" i="58"/>
  <c r="AN10" i="58"/>
  <c r="BL10" i="58"/>
  <c r="AX10" i="58"/>
  <c r="AM10" i="58"/>
  <c r="CU10" i="58"/>
  <c r="AR10" i="53" s="1"/>
  <c r="BM24" i="58"/>
  <c r="BE24" i="58"/>
  <c r="AW24" i="58"/>
  <c r="AO24" i="58"/>
  <c r="BL24" i="58"/>
  <c r="BD24" i="58"/>
  <c r="AL23" i="53" s="1"/>
  <c r="AV24" i="58"/>
  <c r="AN24" i="58"/>
  <c r="BK24" i="58"/>
  <c r="BC24" i="58"/>
  <c r="AU24" i="58"/>
  <c r="AM24" i="58"/>
  <c r="BJ24" i="58"/>
  <c r="BB24" i="58"/>
  <c r="AT24" i="58"/>
  <c r="BI24" i="58"/>
  <c r="BA24" i="58"/>
  <c r="AS24" i="58"/>
  <c r="BP24" i="58"/>
  <c r="BH24" i="58"/>
  <c r="AZ24" i="58"/>
  <c r="AR24" i="58"/>
  <c r="BO24" i="58"/>
  <c r="BG24" i="58"/>
  <c r="AY24" i="58"/>
  <c r="AQ24" i="58"/>
  <c r="BF24" i="58"/>
  <c r="AX24" i="58"/>
  <c r="AP24" i="58"/>
  <c r="BN24" i="58"/>
  <c r="CU24" i="58"/>
  <c r="AR23" i="53" s="1"/>
  <c r="BK22" i="58"/>
  <c r="BC22" i="58"/>
  <c r="AU22" i="58"/>
  <c r="AM22" i="58"/>
  <c r="BJ22" i="58"/>
  <c r="BB22" i="58"/>
  <c r="AT22" i="58"/>
  <c r="BI22" i="58"/>
  <c r="BA22" i="58"/>
  <c r="AS22" i="58"/>
  <c r="BP22" i="58"/>
  <c r="BH22" i="58"/>
  <c r="AZ22" i="58"/>
  <c r="AR22" i="58"/>
  <c r="BO22" i="58"/>
  <c r="BG22" i="58"/>
  <c r="AY22" i="58"/>
  <c r="AQ22" i="58"/>
  <c r="BN22" i="58"/>
  <c r="BF22" i="58"/>
  <c r="AX22" i="58"/>
  <c r="AP22" i="58"/>
  <c r="BM22" i="58"/>
  <c r="BE22" i="58"/>
  <c r="AW22" i="58"/>
  <c r="AO22" i="58"/>
  <c r="BL22" i="58"/>
  <c r="BD22" i="58"/>
  <c r="AV22" i="58"/>
  <c r="AN22" i="58"/>
  <c r="CU22" i="58"/>
  <c r="AR21" i="53" s="1"/>
  <c r="BN14" i="58"/>
  <c r="BF14" i="58"/>
  <c r="AX14" i="58"/>
  <c r="AP14" i="58"/>
  <c r="BM14" i="58"/>
  <c r="BE14" i="58"/>
  <c r="AW14" i="58"/>
  <c r="AO14" i="58"/>
  <c r="BL14" i="58"/>
  <c r="BD14" i="58"/>
  <c r="AV14" i="58"/>
  <c r="AN14" i="58"/>
  <c r="BK14" i="58"/>
  <c r="BC14" i="58"/>
  <c r="AU14" i="58"/>
  <c r="AM14" i="58"/>
  <c r="BJ14" i="58"/>
  <c r="BB14" i="58"/>
  <c r="AT14" i="58"/>
  <c r="BI14" i="58"/>
  <c r="BA14" i="58"/>
  <c r="AS14" i="58"/>
  <c r="BP14" i="58"/>
  <c r="BH14" i="58"/>
  <c r="AZ14" i="58"/>
  <c r="AR14" i="58"/>
  <c r="BO14" i="58"/>
  <c r="BG14" i="58"/>
  <c r="AY14" i="58"/>
  <c r="AQ14" i="58"/>
  <c r="CU14" i="58"/>
  <c r="BL17" i="58"/>
  <c r="BD17" i="58"/>
  <c r="AL16" i="53" s="1"/>
  <c r="AV17" i="58"/>
  <c r="AN17" i="58"/>
  <c r="BK17" i="58"/>
  <c r="BC17" i="58"/>
  <c r="AU17" i="58"/>
  <c r="AM17" i="58"/>
  <c r="BJ17" i="58"/>
  <c r="BB17" i="58"/>
  <c r="AT17" i="58"/>
  <c r="BI17" i="58"/>
  <c r="BA17" i="58"/>
  <c r="AS17" i="58"/>
  <c r="BP17" i="58"/>
  <c r="BH17" i="58"/>
  <c r="AZ17" i="58"/>
  <c r="AR17" i="58"/>
  <c r="BO17" i="58"/>
  <c r="BG17" i="58"/>
  <c r="AY17" i="58"/>
  <c r="AQ17" i="58"/>
  <c r="BN17" i="58"/>
  <c r="BF17" i="58"/>
  <c r="AX17" i="58"/>
  <c r="AP17" i="58"/>
  <c r="BM17" i="58"/>
  <c r="BE17" i="58"/>
  <c r="AW17" i="58"/>
  <c r="AO17" i="58"/>
  <c r="CU17" i="58"/>
  <c r="BN21" i="58"/>
  <c r="BF21" i="58"/>
  <c r="AX21" i="58"/>
  <c r="AP21" i="58"/>
  <c r="BM21" i="58"/>
  <c r="BE21" i="58"/>
  <c r="AW21" i="58"/>
  <c r="AO21" i="58"/>
  <c r="BL21" i="58"/>
  <c r="BD21" i="58"/>
  <c r="AV21" i="58"/>
  <c r="AN21" i="58"/>
  <c r="BK21" i="58"/>
  <c r="BC21" i="58"/>
  <c r="AU21" i="58"/>
  <c r="AM21" i="58"/>
  <c r="BJ21" i="58"/>
  <c r="BB21" i="58"/>
  <c r="AT21" i="58"/>
  <c r="BI21" i="58"/>
  <c r="BA21" i="58"/>
  <c r="AS21" i="58"/>
  <c r="BP21" i="58"/>
  <c r="BH21" i="58"/>
  <c r="AZ21" i="58"/>
  <c r="AR21" i="58"/>
  <c r="BO21" i="58"/>
  <c r="BG21" i="58"/>
  <c r="AY21" i="58"/>
  <c r="AQ21" i="58"/>
  <c r="CU21" i="58"/>
  <c r="AR20" i="53" s="1"/>
  <c r="BM3" i="58"/>
  <c r="BE3" i="58"/>
  <c r="AW3" i="58"/>
  <c r="AO3" i="58"/>
  <c r="BL3" i="58"/>
  <c r="BD3" i="58"/>
  <c r="AV3" i="58"/>
  <c r="AN3" i="58"/>
  <c r="BF3" i="58"/>
  <c r="BK3" i="58"/>
  <c r="BC3" i="58"/>
  <c r="AU3" i="58"/>
  <c r="AM3" i="58"/>
  <c r="AX3" i="58"/>
  <c r="BJ3" i="58"/>
  <c r="AL3" i="53" s="1"/>
  <c r="BB3" i="58"/>
  <c r="AT3" i="58"/>
  <c r="BN3" i="58"/>
  <c r="BI3" i="58"/>
  <c r="BA3" i="58"/>
  <c r="AS3" i="58"/>
  <c r="AP3" i="58"/>
  <c r="BP3" i="58"/>
  <c r="BH3" i="58"/>
  <c r="AZ3" i="58"/>
  <c r="AR3" i="58"/>
  <c r="BO3" i="58"/>
  <c r="BG3" i="58"/>
  <c r="AY3" i="58"/>
  <c r="AQ3" i="58"/>
  <c r="CU3" i="58"/>
  <c r="AR3" i="53" s="1"/>
  <c r="BL5" i="58"/>
  <c r="BK5" i="58"/>
  <c r="BJ5" i="58"/>
  <c r="BG5" i="58"/>
  <c r="AY5" i="58"/>
  <c r="AQ5" i="58"/>
  <c r="BF5" i="58"/>
  <c r="AX5" i="58"/>
  <c r="AP5" i="58"/>
  <c r="BP5" i="58"/>
  <c r="BE5" i="58"/>
  <c r="AW5" i="58"/>
  <c r="AO5" i="58"/>
  <c r="BO5" i="58"/>
  <c r="BD5" i="58"/>
  <c r="AV5" i="58"/>
  <c r="AN5" i="58"/>
  <c r="AZ5" i="58"/>
  <c r="BN5" i="58"/>
  <c r="AL5" i="53" s="1"/>
  <c r="BC5" i="58"/>
  <c r="AU5" i="58"/>
  <c r="AM5" i="58"/>
  <c r="BM5" i="58"/>
  <c r="BB5" i="58"/>
  <c r="AT5" i="58"/>
  <c r="BI5" i="58"/>
  <c r="BA5" i="58"/>
  <c r="AS5" i="58"/>
  <c r="BH5" i="58"/>
  <c r="AR5" i="58"/>
  <c r="CU5" i="58"/>
  <c r="AR5" i="53" s="1"/>
  <c r="BI18" i="58"/>
  <c r="BA18" i="58"/>
  <c r="AS18" i="58"/>
  <c r="BP18" i="58"/>
  <c r="BH18" i="58"/>
  <c r="AZ18" i="58"/>
  <c r="AR18" i="58"/>
  <c r="BO18" i="58"/>
  <c r="BG18" i="58"/>
  <c r="AY18" i="58"/>
  <c r="AQ18" i="58"/>
  <c r="BN18" i="58"/>
  <c r="BF18" i="58"/>
  <c r="AX18" i="58"/>
  <c r="AP18" i="58"/>
  <c r="BM18" i="58"/>
  <c r="BE18" i="58"/>
  <c r="AW18" i="58"/>
  <c r="AO18" i="58"/>
  <c r="BL18" i="58"/>
  <c r="BD18" i="58"/>
  <c r="AV18" i="58"/>
  <c r="AN18" i="58"/>
  <c r="BK18" i="58"/>
  <c r="BC18" i="58"/>
  <c r="AU18" i="58"/>
  <c r="AL17" i="53" s="1"/>
  <c r="AM18" i="58"/>
  <c r="BJ18" i="58"/>
  <c r="BB18" i="58"/>
  <c r="AT18" i="58"/>
  <c r="CU18" i="58"/>
  <c r="CS3" i="57"/>
  <c r="AQ3" i="53" s="1"/>
  <c r="CS6" i="57"/>
  <c r="AQ6" i="53" s="1"/>
  <c r="CS12" i="57"/>
  <c r="AQ12" i="53" s="1"/>
  <c r="CS19" i="57"/>
  <c r="CS22" i="57"/>
  <c r="AQ21" i="53" s="1"/>
  <c r="CS21" i="57"/>
  <c r="AQ20" i="53" s="1"/>
  <c r="CS20" i="57"/>
  <c r="CS11" i="57"/>
  <c r="AQ11" i="53" s="1"/>
  <c r="CS24" i="57"/>
  <c r="AQ23" i="53" s="1"/>
  <c r="CS13" i="57"/>
  <c r="AQ13" i="53" s="1"/>
  <c r="CS18" i="57"/>
  <c r="CS9" i="57"/>
  <c r="AQ9" i="53" s="1"/>
  <c r="CS5" i="57"/>
  <c r="AQ5" i="53" s="1"/>
  <c r="CS15" i="57"/>
  <c r="AQ14" i="53" s="1"/>
  <c r="CS8" i="57"/>
  <c r="AQ8" i="53" s="1"/>
  <c r="CS23" i="57"/>
  <c r="AQ22" i="53" s="1"/>
  <c r="CS24" i="55"/>
  <c r="CS23" i="55"/>
  <c r="BT23" i="55"/>
  <c r="AP23" i="55"/>
  <c r="BT14" i="55"/>
  <c r="AP14" i="55"/>
  <c r="BH4" i="56"/>
  <c r="AZ4" i="56"/>
  <c r="AR4" i="56"/>
  <c r="BN4" i="56"/>
  <c r="BF4" i="56"/>
  <c r="AX4" i="56"/>
  <c r="AP4" i="56"/>
  <c r="BM4" i="56"/>
  <c r="AJ4" i="53" s="1"/>
  <c r="BE4" i="56"/>
  <c r="AW4" i="56"/>
  <c r="AO4" i="56"/>
  <c r="BL4" i="56"/>
  <c r="BD4" i="56"/>
  <c r="AV4" i="56"/>
  <c r="AN4" i="56"/>
  <c r="BJ4" i="56"/>
  <c r="BB4" i="56"/>
  <c r="AT4" i="56"/>
  <c r="AL4" i="56"/>
  <c r="BK4" i="56"/>
  <c r="AQ4" i="56"/>
  <c r="BI4" i="56"/>
  <c r="AM4" i="56"/>
  <c r="BG4" i="56"/>
  <c r="AK4" i="56"/>
  <c r="AY4" i="56"/>
  <c r="BC4" i="56"/>
  <c r="BA4" i="56"/>
  <c r="AU4" i="56"/>
  <c r="CS4" i="56"/>
  <c r="AP4" i="53" s="1"/>
  <c r="AS4" i="56"/>
  <c r="BH6" i="56"/>
  <c r="BM6" i="56"/>
  <c r="BE6" i="56"/>
  <c r="AW6" i="56"/>
  <c r="AO6" i="56"/>
  <c r="BL6" i="56"/>
  <c r="BD6" i="56"/>
  <c r="AV6" i="56"/>
  <c r="AN6" i="56"/>
  <c r="BJ6" i="56"/>
  <c r="BB6" i="56"/>
  <c r="AT6" i="56"/>
  <c r="AL6" i="56"/>
  <c r="BK6" i="56"/>
  <c r="AJ6" i="53" s="1"/>
  <c r="AX6" i="56"/>
  <c r="BG6" i="56"/>
  <c r="AS6" i="56"/>
  <c r="BF6" i="56"/>
  <c r="AR6" i="56"/>
  <c r="BC6" i="56"/>
  <c r="AQ6" i="56"/>
  <c r="AZ6" i="56"/>
  <c r="AM6" i="56"/>
  <c r="BI6" i="56"/>
  <c r="BA6" i="56"/>
  <c r="AY6" i="56"/>
  <c r="AU6" i="56"/>
  <c r="AK6" i="56"/>
  <c r="AP6" i="56"/>
  <c r="BN6" i="56"/>
  <c r="CS6" i="56"/>
  <c r="AP6" i="53" s="1"/>
  <c r="BN19" i="56"/>
  <c r="BF19" i="56"/>
  <c r="BJ19" i="56"/>
  <c r="BA19" i="56"/>
  <c r="AS19" i="56"/>
  <c r="AK19" i="56"/>
  <c r="BI19" i="56"/>
  <c r="AZ19" i="56"/>
  <c r="AR19" i="56"/>
  <c r="BH19" i="56"/>
  <c r="AY19" i="56"/>
  <c r="AQ19" i="56"/>
  <c r="BG19" i="56"/>
  <c r="AX19" i="56"/>
  <c r="AP19" i="56"/>
  <c r="BE19" i="56"/>
  <c r="AW19" i="56"/>
  <c r="AO19" i="56"/>
  <c r="BM19" i="56"/>
  <c r="BD19" i="56"/>
  <c r="AV19" i="56"/>
  <c r="AN19" i="56"/>
  <c r="BL19" i="56"/>
  <c r="BC19" i="56"/>
  <c r="AU19" i="56"/>
  <c r="AM19" i="56"/>
  <c r="BB19" i="56"/>
  <c r="AT19" i="56"/>
  <c r="AL19" i="56"/>
  <c r="BK19" i="56"/>
  <c r="AJ19" i="53" s="1"/>
  <c r="CS19" i="56"/>
  <c r="AP19" i="53" s="1"/>
  <c r="BK24" i="56"/>
  <c r="BC24" i="56"/>
  <c r="AU24" i="56"/>
  <c r="AM24" i="56"/>
  <c r="BJ24" i="56"/>
  <c r="BB24" i="56"/>
  <c r="AJ23" i="53" s="1"/>
  <c r="AT24" i="56"/>
  <c r="AL24" i="56"/>
  <c r="BI24" i="56"/>
  <c r="BA24" i="56"/>
  <c r="AS24" i="56"/>
  <c r="AK24" i="56"/>
  <c r="BH24" i="56"/>
  <c r="AZ24" i="56"/>
  <c r="AR24" i="56"/>
  <c r="BG24" i="56"/>
  <c r="AY24" i="56"/>
  <c r="AQ24" i="56"/>
  <c r="BN24" i="56"/>
  <c r="BF24" i="56"/>
  <c r="AX24" i="56"/>
  <c r="AP24" i="56"/>
  <c r="BM24" i="56"/>
  <c r="BE24" i="56"/>
  <c r="AW24" i="56"/>
  <c r="AO24" i="56"/>
  <c r="BD24" i="56"/>
  <c r="AV24" i="56"/>
  <c r="AN24" i="56"/>
  <c r="BL24" i="56"/>
  <c r="CS24" i="56"/>
  <c r="AP23" i="53" s="1"/>
  <c r="BK14" i="56"/>
  <c r="BC14" i="56"/>
  <c r="AJ14" i="53" s="1"/>
  <c r="AU14" i="56"/>
  <c r="AM14" i="56"/>
  <c r="BI14" i="56"/>
  <c r="BA14" i="56"/>
  <c r="AS14" i="56"/>
  <c r="AK14" i="56"/>
  <c r="BH14" i="56"/>
  <c r="AZ14" i="56"/>
  <c r="AR14" i="56"/>
  <c r="BJ14" i="56"/>
  <c r="AW14" i="56"/>
  <c r="BG14" i="56"/>
  <c r="AV14" i="56"/>
  <c r="BE14" i="56"/>
  <c r="AQ14" i="56"/>
  <c r="BD14" i="56"/>
  <c r="AP14" i="56"/>
  <c r="BN14" i="56"/>
  <c r="BB14" i="56"/>
  <c r="AO14" i="56"/>
  <c r="BM14" i="56"/>
  <c r="AY14" i="56"/>
  <c r="AN14" i="56"/>
  <c r="BL14" i="56"/>
  <c r="AT14" i="56"/>
  <c r="AL14" i="56"/>
  <c r="AX14" i="56"/>
  <c r="BF14" i="56"/>
  <c r="CS14" i="56"/>
  <c r="AP14" i="53" s="1"/>
  <c r="BJ10" i="56"/>
  <c r="BB10" i="56"/>
  <c r="AJ10" i="53" s="1"/>
  <c r="AT10" i="56"/>
  <c r="AL10" i="56"/>
  <c r="BG10" i="56"/>
  <c r="AY10" i="56"/>
  <c r="AQ10" i="56"/>
  <c r="BI10" i="56"/>
  <c r="AX10" i="56"/>
  <c r="AN10" i="56"/>
  <c r="BE10" i="56"/>
  <c r="AU10" i="56"/>
  <c r="BN10" i="56"/>
  <c r="BD10" i="56"/>
  <c r="AS10" i="56"/>
  <c r="BM10" i="56"/>
  <c r="BC10" i="56"/>
  <c r="AR10" i="56"/>
  <c r="BL10" i="56"/>
  <c r="BA10" i="56"/>
  <c r="AP10" i="56"/>
  <c r="AZ10" i="56"/>
  <c r="AW10" i="56"/>
  <c r="AV10" i="56"/>
  <c r="AK10" i="56"/>
  <c r="AO10" i="56"/>
  <c r="BK10" i="56"/>
  <c r="AM10" i="56"/>
  <c r="BH10" i="56"/>
  <c r="BF10" i="56"/>
  <c r="CS10" i="56"/>
  <c r="AP10" i="53" s="1"/>
  <c r="BM7" i="56"/>
  <c r="AJ7" i="53" s="1"/>
  <c r="BE7" i="56"/>
  <c r="AW7" i="56"/>
  <c r="AO7" i="56"/>
  <c r="BJ7" i="56"/>
  <c r="BB7" i="56"/>
  <c r="AT7" i="56"/>
  <c r="AL7" i="56"/>
  <c r="BI7" i="56"/>
  <c r="BA7" i="56"/>
  <c r="AS7" i="56"/>
  <c r="AK7" i="56"/>
  <c r="BH7" i="56"/>
  <c r="AZ7" i="56"/>
  <c r="AR7" i="56"/>
  <c r="BG7" i="56"/>
  <c r="AY7" i="56"/>
  <c r="AQ7" i="56"/>
  <c r="BF7" i="56"/>
  <c r="AM7" i="56"/>
  <c r="BD7" i="56"/>
  <c r="BC7" i="56"/>
  <c r="AX7" i="56"/>
  <c r="AV7" i="56"/>
  <c r="BN7" i="56"/>
  <c r="AU7" i="56"/>
  <c r="BL7" i="56"/>
  <c r="AP7" i="56"/>
  <c r="AN7" i="56"/>
  <c r="BK7" i="56"/>
  <c r="CS7" i="56"/>
  <c r="AP7" i="53" s="1"/>
  <c r="BI22" i="56"/>
  <c r="BA22" i="56"/>
  <c r="AS22" i="56"/>
  <c r="AK22" i="56"/>
  <c r="BH22" i="56"/>
  <c r="AZ22" i="56"/>
  <c r="AR22" i="56"/>
  <c r="BG22" i="56"/>
  <c r="AY22" i="56"/>
  <c r="AQ22" i="56"/>
  <c r="BN22" i="56"/>
  <c r="BF22" i="56"/>
  <c r="AX22" i="56"/>
  <c r="AP22" i="56"/>
  <c r="BM22" i="56"/>
  <c r="AJ21" i="53" s="1"/>
  <c r="BE22" i="56"/>
  <c r="AW22" i="56"/>
  <c r="AO22" i="56"/>
  <c r="BL22" i="56"/>
  <c r="BD22" i="56"/>
  <c r="AV22" i="56"/>
  <c r="AN22" i="56"/>
  <c r="BK22" i="56"/>
  <c r="BC22" i="56"/>
  <c r="AU22" i="56"/>
  <c r="AM22" i="56"/>
  <c r="BJ22" i="56"/>
  <c r="BB22" i="56"/>
  <c r="AT22" i="56"/>
  <c r="AL22" i="56"/>
  <c r="CS22" i="56"/>
  <c r="AP21" i="53" s="1"/>
  <c r="BN17" i="56"/>
  <c r="BF17" i="56"/>
  <c r="AX17" i="56"/>
  <c r="AP17" i="56"/>
  <c r="BM17" i="56"/>
  <c r="BE17" i="56"/>
  <c r="AW17" i="56"/>
  <c r="AO17" i="56"/>
  <c r="BK17" i="56"/>
  <c r="BC17" i="56"/>
  <c r="AU17" i="56"/>
  <c r="AM17" i="56"/>
  <c r="BH17" i="56"/>
  <c r="AT17" i="56"/>
  <c r="BD17" i="56"/>
  <c r="AR17" i="56"/>
  <c r="AJ17" i="53" s="1"/>
  <c r="BA17" i="56"/>
  <c r="AN17" i="56"/>
  <c r="BL17" i="56"/>
  <c r="AZ17" i="56"/>
  <c r="AL17" i="56"/>
  <c r="BI17" i="56"/>
  <c r="BG17" i="56"/>
  <c r="BB17" i="56"/>
  <c r="AY17" i="56"/>
  <c r="AV17" i="56"/>
  <c r="AS17" i="56"/>
  <c r="AQ17" i="56"/>
  <c r="BJ17" i="56"/>
  <c r="AK17" i="56"/>
  <c r="CS17" i="56"/>
  <c r="AP17" i="53" s="1"/>
  <c r="BK15" i="56"/>
  <c r="BC15" i="56"/>
  <c r="AU15" i="56"/>
  <c r="AM15" i="56"/>
  <c r="BI15" i="56"/>
  <c r="BA15" i="56"/>
  <c r="AS15" i="56"/>
  <c r="AK15" i="56"/>
  <c r="BH15" i="56"/>
  <c r="AX15" i="56"/>
  <c r="AN15" i="56"/>
  <c r="BF15" i="56"/>
  <c r="AV15" i="56"/>
  <c r="BE15" i="56"/>
  <c r="AT15" i="56"/>
  <c r="BB15" i="56"/>
  <c r="AJ15" i="53" s="1"/>
  <c r="AL15" i="56"/>
  <c r="AZ15" i="56"/>
  <c r="BM15" i="56"/>
  <c r="AW15" i="56"/>
  <c r="BL15" i="56"/>
  <c r="AR15" i="56"/>
  <c r="BJ15" i="56"/>
  <c r="AQ15" i="56"/>
  <c r="BG15" i="56"/>
  <c r="AP15" i="56"/>
  <c r="AY15" i="56"/>
  <c r="BN15" i="56"/>
  <c r="BD15" i="56"/>
  <c r="AO15" i="56"/>
  <c r="CS15" i="56"/>
  <c r="AP15" i="53" s="1"/>
  <c r="BL21" i="56"/>
  <c r="BD21" i="56"/>
  <c r="AV21" i="56"/>
  <c r="AN21" i="56"/>
  <c r="BK21" i="56"/>
  <c r="BC21" i="56"/>
  <c r="AU21" i="56"/>
  <c r="AM21" i="56"/>
  <c r="BJ21" i="56"/>
  <c r="BB21" i="56"/>
  <c r="AT21" i="56"/>
  <c r="AL21" i="56"/>
  <c r="BI21" i="56"/>
  <c r="BA21" i="56"/>
  <c r="AS21" i="56"/>
  <c r="AK21" i="56"/>
  <c r="BH21" i="56"/>
  <c r="AZ21" i="56"/>
  <c r="AR21" i="56"/>
  <c r="BG21" i="56"/>
  <c r="AY21" i="56"/>
  <c r="AQ21" i="56"/>
  <c r="BN21" i="56"/>
  <c r="BF21" i="56"/>
  <c r="AX21" i="56"/>
  <c r="AP21" i="56"/>
  <c r="BM21" i="56"/>
  <c r="AJ20" i="53" s="1"/>
  <c r="BE21" i="56"/>
  <c r="AW21" i="56"/>
  <c r="AO21" i="56"/>
  <c r="CS21" i="56"/>
  <c r="AP20" i="53" s="1"/>
  <c r="BG11" i="56"/>
  <c r="AY11" i="56"/>
  <c r="AQ11" i="56"/>
  <c r="BL11" i="56"/>
  <c r="BD11" i="56"/>
  <c r="AV11" i="56"/>
  <c r="AN11" i="56"/>
  <c r="BK11" i="56"/>
  <c r="BC11" i="56"/>
  <c r="AU11" i="56"/>
  <c r="AM11" i="56"/>
  <c r="BJ11" i="56"/>
  <c r="BB11" i="56"/>
  <c r="AJ11" i="53" s="1"/>
  <c r="AT11" i="56"/>
  <c r="BI11" i="56"/>
  <c r="BA11" i="56"/>
  <c r="AS11" i="56"/>
  <c r="AK11" i="56"/>
  <c r="BE11" i="56"/>
  <c r="AW11" i="56"/>
  <c r="BN11" i="56"/>
  <c r="AR11" i="56"/>
  <c r="BM11" i="56"/>
  <c r="AP11" i="56"/>
  <c r="BH11" i="56"/>
  <c r="AO11" i="56"/>
  <c r="BF11" i="56"/>
  <c r="AZ11" i="56"/>
  <c r="AX11" i="56"/>
  <c r="AL11" i="56"/>
  <c r="CS11" i="56"/>
  <c r="AP11" i="53" s="1"/>
  <c r="BT8" i="55"/>
  <c r="AP8" i="55"/>
  <c r="BT16" i="55"/>
  <c r="AP16" i="55"/>
  <c r="BG20" i="56"/>
  <c r="AY20" i="56"/>
  <c r="AQ20" i="56"/>
  <c r="BN20" i="56"/>
  <c r="BF20" i="56"/>
  <c r="AX20" i="56"/>
  <c r="AP20" i="56"/>
  <c r="BM20" i="56"/>
  <c r="BE20" i="56"/>
  <c r="AW20" i="56"/>
  <c r="AO20" i="56"/>
  <c r="BL20" i="56"/>
  <c r="BD20" i="56"/>
  <c r="AV20" i="56"/>
  <c r="AN20" i="56"/>
  <c r="BK20" i="56"/>
  <c r="BC20" i="56"/>
  <c r="AU20" i="56"/>
  <c r="AM20" i="56"/>
  <c r="BJ20" i="56"/>
  <c r="BB20" i="56"/>
  <c r="AT20" i="56"/>
  <c r="AL20" i="56"/>
  <c r="BI20" i="56"/>
  <c r="BA20" i="56"/>
  <c r="AS20" i="56"/>
  <c r="AK20" i="56"/>
  <c r="BH20" i="56"/>
  <c r="AZ20" i="56"/>
  <c r="AR20" i="56"/>
  <c r="CS20" i="56"/>
  <c r="BL13" i="56"/>
  <c r="BD13" i="56"/>
  <c r="AV13" i="56"/>
  <c r="AN13" i="56"/>
  <c r="BK13" i="56"/>
  <c r="BC13" i="56"/>
  <c r="AU13" i="56"/>
  <c r="AM13" i="56"/>
  <c r="BN13" i="56"/>
  <c r="BB13" i="56"/>
  <c r="AR13" i="56"/>
  <c r="BI13" i="56"/>
  <c r="AY13" i="56"/>
  <c r="AO13" i="56"/>
  <c r="BH13" i="56"/>
  <c r="AX13" i="56"/>
  <c r="AL13" i="56"/>
  <c r="BG13" i="56"/>
  <c r="AW13" i="56"/>
  <c r="AJ13" i="53" s="1"/>
  <c r="AK13" i="56"/>
  <c r="BF13" i="56"/>
  <c r="AT13" i="56"/>
  <c r="AQ13" i="56"/>
  <c r="BJ13" i="56"/>
  <c r="BE13" i="56"/>
  <c r="BA13" i="56"/>
  <c r="AZ13" i="56"/>
  <c r="CS13" i="56"/>
  <c r="AP13" i="53" s="1"/>
  <c r="BM13" i="56"/>
  <c r="AS13" i="56"/>
  <c r="AP13" i="56"/>
  <c r="BJ8" i="56"/>
  <c r="BB8" i="56"/>
  <c r="AT8" i="56"/>
  <c r="AL8" i="56"/>
  <c r="BG8" i="56"/>
  <c r="AY8" i="56"/>
  <c r="AQ8" i="56"/>
  <c r="BN8" i="56"/>
  <c r="BF8" i="56"/>
  <c r="AX8" i="56"/>
  <c r="AP8" i="56"/>
  <c r="BM8" i="56"/>
  <c r="AJ8" i="53" s="1"/>
  <c r="BE8" i="56"/>
  <c r="AW8" i="56"/>
  <c r="AO8" i="56"/>
  <c r="BL8" i="56"/>
  <c r="BD8" i="56"/>
  <c r="AV8" i="56"/>
  <c r="AN8" i="56"/>
  <c r="BI8" i="56"/>
  <c r="AM8" i="56"/>
  <c r="BH8" i="56"/>
  <c r="AK8" i="56"/>
  <c r="BC8" i="56"/>
  <c r="BA8" i="56"/>
  <c r="AZ8" i="56"/>
  <c r="AU8" i="56"/>
  <c r="AS8" i="56"/>
  <c r="BK8" i="56"/>
  <c r="AR8" i="56"/>
  <c r="CS8" i="56"/>
  <c r="AP8" i="53" s="1"/>
  <c r="BI16" i="56"/>
  <c r="BA16" i="56"/>
  <c r="AS16" i="56"/>
  <c r="AK16" i="56"/>
  <c r="BH16" i="56"/>
  <c r="AZ16" i="56"/>
  <c r="AR16" i="56"/>
  <c r="BN16" i="56"/>
  <c r="BF16" i="56"/>
  <c r="AX16" i="56"/>
  <c r="AP16" i="56"/>
  <c r="BL16" i="56"/>
  <c r="AY16" i="56"/>
  <c r="AM16" i="56"/>
  <c r="BJ16" i="56"/>
  <c r="AV16" i="56"/>
  <c r="BG16" i="56"/>
  <c r="AU16" i="56"/>
  <c r="BE16" i="56"/>
  <c r="AN16" i="56"/>
  <c r="BD16" i="56"/>
  <c r="AL16" i="56"/>
  <c r="BB16" i="56"/>
  <c r="AJ16" i="53" s="1"/>
  <c r="AW16" i="56"/>
  <c r="CS16" i="56"/>
  <c r="AP16" i="53" s="1"/>
  <c r="AT16" i="56"/>
  <c r="BM16" i="56"/>
  <c r="AQ16" i="56"/>
  <c r="BC16" i="56"/>
  <c r="AO16" i="56"/>
  <c r="BK16" i="56"/>
  <c r="BT7" i="55"/>
  <c r="AP7" i="55"/>
  <c r="BN23" i="56"/>
  <c r="BF23" i="56"/>
  <c r="AX23" i="56"/>
  <c r="AP23" i="56"/>
  <c r="BM23" i="56"/>
  <c r="BE23" i="56"/>
  <c r="AW23" i="56"/>
  <c r="AO23" i="56"/>
  <c r="BL23" i="56"/>
  <c r="BD23" i="56"/>
  <c r="AV23" i="56"/>
  <c r="AN23" i="56"/>
  <c r="BK23" i="56"/>
  <c r="BC23" i="56"/>
  <c r="AU23" i="56"/>
  <c r="AM23" i="56"/>
  <c r="BJ23" i="56"/>
  <c r="BB23" i="56"/>
  <c r="AT23" i="56"/>
  <c r="AL23" i="56"/>
  <c r="BI23" i="56"/>
  <c r="BA23" i="56"/>
  <c r="AS23" i="56"/>
  <c r="AK23" i="56"/>
  <c r="BH23" i="56"/>
  <c r="AZ23" i="56"/>
  <c r="AR23" i="56"/>
  <c r="BG23" i="56"/>
  <c r="AJ22" i="53" s="1"/>
  <c r="AY23" i="56"/>
  <c r="AQ23" i="56"/>
  <c r="CS23" i="56"/>
  <c r="AP22" i="53" s="1"/>
  <c r="BL18" i="56"/>
  <c r="BD18" i="56"/>
  <c r="BK18" i="56"/>
  <c r="BC18" i="56"/>
  <c r="AU18" i="56"/>
  <c r="AM18" i="56"/>
  <c r="BJ18" i="56"/>
  <c r="BB18" i="56"/>
  <c r="AT18" i="56"/>
  <c r="AL18" i="56"/>
  <c r="BI18" i="56"/>
  <c r="BA18" i="56"/>
  <c r="AS18" i="56"/>
  <c r="AK18" i="56"/>
  <c r="BH18" i="56"/>
  <c r="AZ18" i="56"/>
  <c r="AJ18" i="53" s="1"/>
  <c r="AR18" i="56"/>
  <c r="BN18" i="56"/>
  <c r="BF18" i="56"/>
  <c r="AX18" i="56"/>
  <c r="AP18" i="56"/>
  <c r="BG18" i="56"/>
  <c r="AY18" i="56"/>
  <c r="AV18" i="56"/>
  <c r="AQ18" i="56"/>
  <c r="AW18" i="56"/>
  <c r="AO18" i="56"/>
  <c r="AN18" i="56"/>
  <c r="CS18" i="56"/>
  <c r="AP18" i="53" s="1"/>
  <c r="BM18" i="56"/>
  <c r="BE18" i="56"/>
  <c r="BK3" i="56"/>
  <c r="BC3" i="56"/>
  <c r="AU3" i="56"/>
  <c r="AM3" i="56"/>
  <c r="BI3" i="56"/>
  <c r="BA3" i="56"/>
  <c r="AS3" i="56"/>
  <c r="AK3" i="56"/>
  <c r="BH3" i="56"/>
  <c r="AJ3" i="53" s="1"/>
  <c r="AZ3" i="56"/>
  <c r="AR3" i="56"/>
  <c r="BG3" i="56"/>
  <c r="AY3" i="56"/>
  <c r="AQ3" i="56"/>
  <c r="BM3" i="56"/>
  <c r="BE3" i="56"/>
  <c r="AW3" i="56"/>
  <c r="AO3" i="56"/>
  <c r="BJ3" i="56"/>
  <c r="AN3" i="56"/>
  <c r="BF3" i="56"/>
  <c r="AL3" i="56"/>
  <c r="BD3" i="56"/>
  <c r="BB3" i="56"/>
  <c r="AV3" i="56"/>
  <c r="AX3" i="56"/>
  <c r="BN3" i="56"/>
  <c r="AT3" i="56"/>
  <c r="BL3" i="56"/>
  <c r="AP3" i="56"/>
  <c r="CS3" i="56"/>
  <c r="AP3" i="53" s="1"/>
  <c r="BG5" i="56"/>
  <c r="AY5" i="56"/>
  <c r="AQ5" i="56"/>
  <c r="BK5" i="56"/>
  <c r="BB5" i="56"/>
  <c r="AS5" i="56"/>
  <c r="BI5" i="56"/>
  <c r="AZ5" i="56"/>
  <c r="AP5" i="56"/>
  <c r="BH5" i="56"/>
  <c r="AX5" i="56"/>
  <c r="AO5" i="56"/>
  <c r="BF5" i="56"/>
  <c r="AW5" i="56"/>
  <c r="AN5" i="56"/>
  <c r="BM5" i="56"/>
  <c r="BD5" i="56"/>
  <c r="AU5" i="56"/>
  <c r="AL5" i="56"/>
  <c r="AT5" i="56"/>
  <c r="BN5" i="56"/>
  <c r="AR5" i="56"/>
  <c r="BL5" i="56"/>
  <c r="AJ5" i="53" s="1"/>
  <c r="AM5" i="56"/>
  <c r="BJ5" i="56"/>
  <c r="AK5" i="56"/>
  <c r="BC5" i="56"/>
  <c r="BE5" i="56"/>
  <c r="BA5" i="56"/>
  <c r="AV5" i="56"/>
  <c r="CS5" i="56"/>
  <c r="AP5" i="53" s="1"/>
  <c r="BT24" i="55"/>
  <c r="AP24" i="55"/>
  <c r="BG9" i="56"/>
  <c r="AY9" i="56"/>
  <c r="AQ9" i="56"/>
  <c r="BL9" i="56"/>
  <c r="AJ9" i="53" s="1"/>
  <c r="BD9" i="56"/>
  <c r="AV9" i="56"/>
  <c r="AN9" i="56"/>
  <c r="BK9" i="56"/>
  <c r="BC9" i="56"/>
  <c r="AU9" i="56"/>
  <c r="AM9" i="56"/>
  <c r="BJ9" i="56"/>
  <c r="BB9" i="56"/>
  <c r="AT9" i="56"/>
  <c r="AL9" i="56"/>
  <c r="BI9" i="56"/>
  <c r="BA9" i="56"/>
  <c r="AS9" i="56"/>
  <c r="AK9" i="56"/>
  <c r="BH9" i="56"/>
  <c r="AO9" i="56"/>
  <c r="BF9" i="56"/>
  <c r="BE9" i="56"/>
  <c r="AZ9" i="56"/>
  <c r="AX9" i="56"/>
  <c r="AW9" i="56"/>
  <c r="BN9" i="56"/>
  <c r="AR9" i="56"/>
  <c r="BM9" i="56"/>
  <c r="AP9" i="56"/>
  <c r="CS9" i="56"/>
  <c r="AP9" i="53" s="1"/>
  <c r="BG12" i="56"/>
  <c r="AY12" i="56"/>
  <c r="AQ12" i="56"/>
  <c r="BN12" i="56"/>
  <c r="BF12" i="56"/>
  <c r="AX12" i="56"/>
  <c r="AP12" i="56"/>
  <c r="BI12" i="56"/>
  <c r="AW12" i="56"/>
  <c r="AM12" i="56"/>
  <c r="BD12" i="56"/>
  <c r="AT12" i="56"/>
  <c r="BM12" i="56"/>
  <c r="BC12" i="56"/>
  <c r="AS12" i="56"/>
  <c r="BL12" i="56"/>
  <c r="BB12" i="56"/>
  <c r="AR12" i="56"/>
  <c r="BK12" i="56"/>
  <c r="BA12" i="56"/>
  <c r="AO12" i="56"/>
  <c r="BH12" i="56"/>
  <c r="AV12" i="56"/>
  <c r="AU12" i="56"/>
  <c r="AN12" i="56"/>
  <c r="AL12" i="56"/>
  <c r="BJ12" i="56"/>
  <c r="BE12" i="56"/>
  <c r="AZ12" i="56"/>
  <c r="AK12" i="56"/>
  <c r="CS12" i="56"/>
  <c r="AP12" i="53" s="1"/>
  <c r="G9" i="54"/>
  <c r="G13" i="54"/>
  <c r="G7" i="54"/>
  <c r="G15" i="54"/>
  <c r="G19" i="54"/>
  <c r="G23" i="54"/>
  <c r="G8" i="54"/>
  <c r="G12" i="54"/>
  <c r="G16" i="54"/>
  <c r="BO16" i="54" s="1"/>
  <c r="G24" i="54"/>
  <c r="G14" i="54"/>
  <c r="G22" i="54"/>
  <c r="G6" i="54"/>
  <c r="CT24" i="55"/>
  <c r="CT23" i="55"/>
  <c r="AQ18" i="53" l="1"/>
  <c r="AR16" i="53"/>
  <c r="AL21" i="53"/>
  <c r="AR14" i="53"/>
  <c r="AL19" i="53"/>
  <c r="AL7" i="53"/>
  <c r="AR15" i="53"/>
  <c r="AR18" i="53"/>
  <c r="AL15" i="53"/>
  <c r="AL14" i="53"/>
  <c r="AR17" i="53"/>
  <c r="AQ19" i="53"/>
  <c r="AL18" i="53"/>
  <c r="AR19" i="53"/>
  <c r="AL20" i="53"/>
  <c r="M16" i="55"/>
  <c r="BU16" i="55" s="1"/>
  <c r="M7" i="55"/>
  <c r="AQ7" i="55" s="1"/>
  <c r="M23" i="55"/>
  <c r="BU23" i="55" s="1"/>
  <c r="L25" i="55"/>
  <c r="BT25" i="55" s="1"/>
  <c r="M29" i="55"/>
  <c r="M30" i="55"/>
  <c r="L22" i="55"/>
  <c r="L9" i="55"/>
  <c r="L13" i="55"/>
  <c r="AP30" i="55"/>
  <c r="AP29" i="55"/>
  <c r="AQ14" i="55"/>
  <c r="AQ24" i="55"/>
  <c r="AQ8" i="55"/>
  <c r="AP21" i="55"/>
  <c r="AP4" i="55"/>
  <c r="AA10" i="12"/>
  <c r="M21" i="55" s="1"/>
  <c r="L18" i="55"/>
  <c r="M4" i="55"/>
  <c r="L25" i="12"/>
  <c r="G5" i="54" s="1"/>
  <c r="H12" i="54"/>
  <c r="BP12" i="54" s="1"/>
  <c r="H8" i="54"/>
  <c r="BP8" i="54" s="1"/>
  <c r="H14" i="54"/>
  <c r="BP14" i="54" s="1"/>
  <c r="H6" i="54"/>
  <c r="BP6" i="54" s="1"/>
  <c r="AP17" i="57"/>
  <c r="BS17" i="57"/>
  <c r="AO17" i="57"/>
  <c r="AQ16" i="57"/>
  <c r="BT16" i="57"/>
  <c r="AP16" i="57"/>
  <c r="H23" i="54"/>
  <c r="BP23" i="54" s="1"/>
  <c r="G20" i="54"/>
  <c r="BO20" i="54" s="1"/>
  <c r="H19" i="54"/>
  <c r="BP19" i="54" s="1"/>
  <c r="G4" i="54"/>
  <c r="BO4" i="54" s="1"/>
  <c r="H15" i="54"/>
  <c r="BP15" i="54" s="1"/>
  <c r="H13" i="54"/>
  <c r="BP13" i="54" s="1"/>
  <c r="H7" i="54"/>
  <c r="BP7" i="54" s="1"/>
  <c r="H9" i="54"/>
  <c r="BP9" i="54" s="1"/>
  <c r="H24" i="54"/>
  <c r="BP24" i="54" s="1"/>
  <c r="G21" i="54"/>
  <c r="BO21" i="54" s="1"/>
  <c r="H16" i="54"/>
  <c r="BP16" i="54" s="1"/>
  <c r="AK15" i="59"/>
  <c r="AK24" i="59"/>
  <c r="AK23" i="59"/>
  <c r="AK7" i="59"/>
  <c r="AG7" i="53" s="1"/>
  <c r="AK19" i="59"/>
  <c r="AK9" i="59"/>
  <c r="AK16" i="59"/>
  <c r="AK6" i="59"/>
  <c r="AK13" i="59"/>
  <c r="AK8" i="59"/>
  <c r="AG8" i="53" s="1"/>
  <c r="AK14" i="59"/>
  <c r="AG14" i="53" s="1"/>
  <c r="AK22" i="59"/>
  <c r="AG21" i="53" s="1"/>
  <c r="AK12" i="59"/>
  <c r="AK16" i="54"/>
  <c r="BO12" i="54"/>
  <c r="AK12" i="54"/>
  <c r="BO8" i="54"/>
  <c r="AK8" i="54"/>
  <c r="BO9" i="54"/>
  <c r="AK9" i="54"/>
  <c r="BO23" i="54"/>
  <c r="AK23" i="54"/>
  <c r="BO6" i="54"/>
  <c r="AK6" i="54"/>
  <c r="BO19" i="54"/>
  <c r="AK19" i="54"/>
  <c r="BO22" i="54"/>
  <c r="AL22" i="54"/>
  <c r="AK22" i="54"/>
  <c r="BO15" i="54"/>
  <c r="AK15" i="54"/>
  <c r="BO14" i="54"/>
  <c r="AK14" i="54"/>
  <c r="BO7" i="54"/>
  <c r="AK7" i="54"/>
  <c r="BO24" i="54"/>
  <c r="AK24" i="54"/>
  <c r="BO13" i="54"/>
  <c r="AK13" i="54"/>
  <c r="CU23" i="55"/>
  <c r="CU24" i="55"/>
  <c r="BU7" i="55" l="1"/>
  <c r="AQ30" i="55"/>
  <c r="BU30" i="55"/>
  <c r="AQ29" i="55"/>
  <c r="BU29" i="55"/>
  <c r="AQ23" i="55"/>
  <c r="N14" i="55"/>
  <c r="BV14" i="55" s="1"/>
  <c r="AQ16" i="55"/>
  <c r="N23" i="55"/>
  <c r="BV23" i="55" s="1"/>
  <c r="N8" i="55"/>
  <c r="AR8" i="55" s="1"/>
  <c r="L5" i="55"/>
  <c r="AP5" i="55" s="1"/>
  <c r="BT9" i="55"/>
  <c r="AP9" i="55"/>
  <c r="M25" i="55"/>
  <c r="N30" i="55"/>
  <c r="BV30" i="55" s="1"/>
  <c r="N29" i="55"/>
  <c r="BV29" i="55" s="1"/>
  <c r="L28" i="55"/>
  <c r="BT28" i="55" s="1"/>
  <c r="M27" i="55"/>
  <c r="L12" i="55"/>
  <c r="L6" i="55"/>
  <c r="L20" i="55"/>
  <c r="M9" i="55"/>
  <c r="BU9" i="55" s="1"/>
  <c r="M13" i="55"/>
  <c r="BU13" i="55" s="1"/>
  <c r="M22" i="55"/>
  <c r="N16" i="55"/>
  <c r="BV16" i="55" s="1"/>
  <c r="BT22" i="55"/>
  <c r="AP22" i="55"/>
  <c r="N24" i="55"/>
  <c r="AR24" i="55" s="1"/>
  <c r="BT13" i="55"/>
  <c r="AP13" i="55"/>
  <c r="N7" i="55"/>
  <c r="BV7" i="55" s="1"/>
  <c r="AP27" i="55"/>
  <c r="AP25" i="55"/>
  <c r="BU21" i="55"/>
  <c r="AQ21" i="55"/>
  <c r="BV8" i="55"/>
  <c r="AB10" i="12"/>
  <c r="O14" i="55" s="1"/>
  <c r="BW14" i="55" s="1"/>
  <c r="M18" i="55"/>
  <c r="BU18" i="55" s="1"/>
  <c r="N4" i="55"/>
  <c r="BV4" i="55" s="1"/>
  <c r="BT18" i="55"/>
  <c r="AP18" i="55"/>
  <c r="BU4" i="55"/>
  <c r="AQ4" i="55"/>
  <c r="I13" i="54"/>
  <c r="BQ13" i="54" s="1"/>
  <c r="I9" i="54"/>
  <c r="BQ9" i="54" s="1"/>
  <c r="M25" i="12"/>
  <c r="J7" i="54" s="1"/>
  <c r="G18" i="54"/>
  <c r="BO18" i="54" s="1"/>
  <c r="I24" i="54"/>
  <c r="BQ24" i="54" s="1"/>
  <c r="AL8" i="54"/>
  <c r="H21" i="54"/>
  <c r="BP21" i="54" s="1"/>
  <c r="I16" i="54"/>
  <c r="I15" i="54"/>
  <c r="BQ15" i="54" s="1"/>
  <c r="I19" i="54"/>
  <c r="BQ19" i="54" s="1"/>
  <c r="I12" i="54"/>
  <c r="BQ12" i="54" s="1"/>
  <c r="AL12" i="54"/>
  <c r="I22" i="54"/>
  <c r="BQ22" i="54" s="1"/>
  <c r="H20" i="54"/>
  <c r="BP20" i="54" s="1"/>
  <c r="I14" i="54"/>
  <c r="BQ14" i="54" s="1"/>
  <c r="H4" i="54"/>
  <c r="BP4" i="54" s="1"/>
  <c r="I6" i="54"/>
  <c r="BQ6" i="54" s="1"/>
  <c r="I7" i="54"/>
  <c r="BQ7" i="54" s="1"/>
  <c r="I8" i="54"/>
  <c r="BQ8" i="54" s="1"/>
  <c r="I23" i="54"/>
  <c r="BQ23" i="54" s="1"/>
  <c r="AL6" i="54"/>
  <c r="AL14" i="54"/>
  <c r="AK20" i="54"/>
  <c r="AL13" i="54"/>
  <c r="BT17" i="57"/>
  <c r="BU16" i="57"/>
  <c r="AK21" i="54"/>
  <c r="AL24" i="54"/>
  <c r="AL15" i="54"/>
  <c r="AL23" i="54"/>
  <c r="AL7" i="54"/>
  <c r="AL19" i="54"/>
  <c r="AL16" i="54"/>
  <c r="AL9" i="54"/>
  <c r="AK4" i="54"/>
  <c r="AL6" i="59"/>
  <c r="AM6" i="59"/>
  <c r="AG6" i="53" s="1"/>
  <c r="AM13" i="59"/>
  <c r="AK20" i="59"/>
  <c r="AL20" i="59"/>
  <c r="AM22" i="59"/>
  <c r="AL22" i="59"/>
  <c r="AL14" i="59"/>
  <c r="AM8" i="59"/>
  <c r="AL19" i="59"/>
  <c r="AM24" i="59"/>
  <c r="AL16" i="59"/>
  <c r="AG16" i="53" s="1"/>
  <c r="AM14" i="59"/>
  <c r="AL23" i="59"/>
  <c r="AG22" i="53" s="1"/>
  <c r="AL4" i="59"/>
  <c r="AK4" i="59"/>
  <c r="AG4" i="53" s="1"/>
  <c r="AL13" i="59"/>
  <c r="AG13" i="53" s="1"/>
  <c r="AL9" i="59"/>
  <c r="AG9" i="53" s="1"/>
  <c r="AL15" i="59"/>
  <c r="AG15" i="53" s="1"/>
  <c r="AK5" i="59"/>
  <c r="AM19" i="59"/>
  <c r="AG19" i="53" s="1"/>
  <c r="AL8" i="59"/>
  <c r="AM12" i="59"/>
  <c r="AM16" i="59"/>
  <c r="AM23" i="59"/>
  <c r="AK21" i="59"/>
  <c r="AG20" i="53" s="1"/>
  <c r="AL21" i="59"/>
  <c r="AL12" i="59"/>
  <c r="AK18" i="59"/>
  <c r="AM9" i="59"/>
  <c r="AM7" i="59"/>
  <c r="AL7" i="59"/>
  <c r="AL24" i="59"/>
  <c r="AG23" i="53" s="1"/>
  <c r="AM15" i="59"/>
  <c r="BO5" i="54"/>
  <c r="AK5" i="54"/>
  <c r="H18" i="54"/>
  <c r="BP18" i="54" s="1"/>
  <c r="J19" i="54"/>
  <c r="I20" i="54"/>
  <c r="BQ20" i="54" s="1"/>
  <c r="J22" i="54"/>
  <c r="CV24" i="55"/>
  <c r="CV23" i="55"/>
  <c r="AR14" i="55" l="1"/>
  <c r="AQ25" i="55"/>
  <c r="BU25" i="55"/>
  <c r="AR23" i="55"/>
  <c r="AQ27" i="55"/>
  <c r="BU27" i="55"/>
  <c r="M5" i="55"/>
  <c r="BU5" i="55" s="1"/>
  <c r="O8" i="55"/>
  <c r="BW8" i="55" s="1"/>
  <c r="O16" i="55"/>
  <c r="BW16" i="55" s="1"/>
  <c r="BV24" i="55"/>
  <c r="BT5" i="55"/>
  <c r="N25" i="55"/>
  <c r="BV25" i="55" s="1"/>
  <c r="M28" i="55"/>
  <c r="O30" i="55"/>
  <c r="O29" i="55"/>
  <c r="N27" i="55"/>
  <c r="BV27" i="55" s="1"/>
  <c r="M26" i="55"/>
  <c r="BU26" i="55" s="1"/>
  <c r="L15" i="55"/>
  <c r="L19" i="55"/>
  <c r="M12" i="55"/>
  <c r="AQ12" i="55" s="1"/>
  <c r="M6" i="55"/>
  <c r="AQ6" i="55" s="1"/>
  <c r="N13" i="55"/>
  <c r="BV13" i="55" s="1"/>
  <c r="N9" i="55"/>
  <c r="BV9" i="55" s="1"/>
  <c r="N22" i="55"/>
  <c r="M20" i="55"/>
  <c r="AR7" i="55"/>
  <c r="AQ9" i="55"/>
  <c r="O23" i="55"/>
  <c r="BW23" i="55" s="1"/>
  <c r="BU22" i="55"/>
  <c r="AQ22" i="55"/>
  <c r="AR29" i="55"/>
  <c r="AR16" i="55"/>
  <c r="AP26" i="55"/>
  <c r="AP28" i="55"/>
  <c r="O24" i="55"/>
  <c r="BW24" i="55" s="1"/>
  <c r="AR30" i="55"/>
  <c r="N21" i="55"/>
  <c r="BV21" i="55" s="1"/>
  <c r="BT20" i="55"/>
  <c r="AP20" i="55"/>
  <c r="O7" i="55"/>
  <c r="AS7" i="55" s="1"/>
  <c r="BT6" i="55"/>
  <c r="AP6" i="55"/>
  <c r="BT12" i="55"/>
  <c r="AP12" i="55"/>
  <c r="AQ13" i="55"/>
  <c r="BQ16" i="54"/>
  <c r="AQ18" i="55"/>
  <c r="AR4" i="55"/>
  <c r="AC10" i="12"/>
  <c r="P24" i="55" s="1"/>
  <c r="L10" i="55"/>
  <c r="O4" i="55"/>
  <c r="L11" i="55"/>
  <c r="N18" i="55"/>
  <c r="L17" i="55"/>
  <c r="AS14" i="55"/>
  <c r="AM13" i="54"/>
  <c r="AM9" i="54"/>
  <c r="J12" i="54"/>
  <c r="AN12" i="54" s="1"/>
  <c r="J8" i="54"/>
  <c r="AN8" i="54" s="1"/>
  <c r="I21" i="54"/>
  <c r="BQ21" i="54" s="1"/>
  <c r="H5" i="54"/>
  <c r="BP5" i="54" s="1"/>
  <c r="AK18" i="54"/>
  <c r="J13" i="54"/>
  <c r="BR13" i="54" s="1"/>
  <c r="I4" i="54"/>
  <c r="AM4" i="54" s="1"/>
  <c r="J9" i="54"/>
  <c r="AN9" i="54" s="1"/>
  <c r="J23" i="54"/>
  <c r="BR23" i="54" s="1"/>
  <c r="J24" i="54"/>
  <c r="AN24" i="54" s="1"/>
  <c r="J14" i="54"/>
  <c r="AN14" i="54" s="1"/>
  <c r="J15" i="54"/>
  <c r="BR15" i="54" s="1"/>
  <c r="N25" i="12"/>
  <c r="G17" i="54" s="1"/>
  <c r="J16" i="54"/>
  <c r="J6" i="54"/>
  <c r="BR6" i="54" s="1"/>
  <c r="AM24" i="54"/>
  <c r="AM16" i="54"/>
  <c r="AM23" i="54"/>
  <c r="AM6" i="54"/>
  <c r="AM22" i="54"/>
  <c r="AL4" i="54"/>
  <c r="AM19" i="54"/>
  <c r="AM7" i="54"/>
  <c r="AM8" i="54"/>
  <c r="AM15" i="54"/>
  <c r="AM12" i="54"/>
  <c r="AM14" i="54"/>
  <c r="AL21" i="54"/>
  <c r="AN19" i="54"/>
  <c r="AL20" i="54"/>
  <c r="AR17" i="57"/>
  <c r="AK17" i="53" s="1"/>
  <c r="BU17" i="57"/>
  <c r="AQ17" i="57"/>
  <c r="BV16" i="57"/>
  <c r="AR16" i="57"/>
  <c r="AN19" i="59"/>
  <c r="AL18" i="59"/>
  <c r="AN9" i="59"/>
  <c r="AN6" i="59"/>
  <c r="AL5" i="59"/>
  <c r="AG5" i="53" s="1"/>
  <c r="AM20" i="59"/>
  <c r="AN13" i="59"/>
  <c r="AN16" i="59"/>
  <c r="AN14" i="59"/>
  <c r="AM4" i="59"/>
  <c r="AN23" i="59"/>
  <c r="AN12" i="59"/>
  <c r="AN15" i="59"/>
  <c r="AN8" i="59"/>
  <c r="AN22" i="59"/>
  <c r="AN24" i="59"/>
  <c r="AN7" i="59"/>
  <c r="AM5" i="59"/>
  <c r="AM21" i="59"/>
  <c r="AL18" i="54"/>
  <c r="BR19" i="54"/>
  <c r="AM20" i="54"/>
  <c r="BR22" i="54"/>
  <c r="AN22" i="54"/>
  <c r="BR7" i="54"/>
  <c r="AN7" i="54"/>
  <c r="CR24" i="54"/>
  <c r="CQ24" i="54"/>
  <c r="CR23" i="54"/>
  <c r="CQ23" i="54"/>
  <c r="AQ5" i="55" l="1"/>
  <c r="AS30" i="55"/>
  <c r="BW30" i="55"/>
  <c r="AQ28" i="55"/>
  <c r="BU28" i="55"/>
  <c r="AS29" i="55"/>
  <c r="BW29" i="55"/>
  <c r="AQ26" i="55"/>
  <c r="AS16" i="55"/>
  <c r="AR21" i="55"/>
  <c r="AR13" i="55"/>
  <c r="AS8" i="55"/>
  <c r="AR9" i="55"/>
  <c r="P14" i="55"/>
  <c r="BX14" i="55" s="1"/>
  <c r="O21" i="55"/>
  <c r="AS21" i="55" s="1"/>
  <c r="P8" i="55"/>
  <c r="AT8" i="55" s="1"/>
  <c r="P7" i="55"/>
  <c r="AT7" i="55" s="1"/>
  <c r="AS24" i="55"/>
  <c r="P23" i="55"/>
  <c r="BX23" i="55" s="1"/>
  <c r="P16" i="55"/>
  <c r="BX16" i="55" s="1"/>
  <c r="N5" i="55"/>
  <c r="BV5" i="55" s="1"/>
  <c r="AS23" i="55"/>
  <c r="BW7" i="55"/>
  <c r="BT15" i="55"/>
  <c r="AP15" i="55"/>
  <c r="BV22" i="55"/>
  <c r="AR22" i="55"/>
  <c r="AR27" i="55"/>
  <c r="BU6" i="55"/>
  <c r="AQ20" i="55"/>
  <c r="BU20" i="55"/>
  <c r="O25" i="55"/>
  <c r="O27" i="55"/>
  <c r="BW27" i="55" s="1"/>
  <c r="P29" i="55"/>
  <c r="BX29" i="55" s="1"/>
  <c r="N28" i="55"/>
  <c r="BV28" i="55" s="1"/>
  <c r="P30" i="55"/>
  <c r="BX30" i="55" s="1"/>
  <c r="N26" i="55"/>
  <c r="BV26" i="55" s="1"/>
  <c r="M19" i="55"/>
  <c r="AQ19" i="55" s="1"/>
  <c r="M15" i="55"/>
  <c r="BU15" i="55" s="1"/>
  <c r="N6" i="55"/>
  <c r="AR6" i="55" s="1"/>
  <c r="N12" i="55"/>
  <c r="AR12" i="55" s="1"/>
  <c r="O9" i="55"/>
  <c r="O13" i="55"/>
  <c r="O22" i="55"/>
  <c r="N20" i="55"/>
  <c r="BV20" i="55" s="1"/>
  <c r="BU12" i="55"/>
  <c r="AR25" i="55"/>
  <c r="BT19" i="55"/>
  <c r="AP19" i="55"/>
  <c r="AN16" i="54"/>
  <c r="BR8" i="54"/>
  <c r="AR5" i="55"/>
  <c r="AT16" i="55"/>
  <c r="BT17" i="55"/>
  <c r="AP17" i="55"/>
  <c r="BV18" i="55"/>
  <c r="AR18" i="55"/>
  <c r="BT11" i="55"/>
  <c r="AP11" i="55"/>
  <c r="BX24" i="55"/>
  <c r="AT24" i="55"/>
  <c r="AP10" i="55"/>
  <c r="BT10" i="55"/>
  <c r="AD10" i="12"/>
  <c r="Q24" i="55" s="1"/>
  <c r="BY24" i="55" s="1"/>
  <c r="M10" i="55"/>
  <c r="BU10" i="55" s="1"/>
  <c r="P4" i="55"/>
  <c r="BX4" i="55" s="1"/>
  <c r="M11" i="55"/>
  <c r="BU11" i="55" s="1"/>
  <c r="M17" i="55"/>
  <c r="BU17" i="55" s="1"/>
  <c r="O18" i="55"/>
  <c r="BW18" i="55" s="1"/>
  <c r="BW4" i="55"/>
  <c r="AS4" i="55"/>
  <c r="BR12" i="54"/>
  <c r="BR16" i="54"/>
  <c r="AN6" i="54"/>
  <c r="AN23" i="54"/>
  <c r="BR14" i="54"/>
  <c r="BQ4" i="54"/>
  <c r="AM21" i="54"/>
  <c r="K7" i="54"/>
  <c r="BS7" i="54" s="1"/>
  <c r="AL5" i="54"/>
  <c r="BR24" i="54"/>
  <c r="AN15" i="54"/>
  <c r="J20" i="54"/>
  <c r="AN20" i="54" s="1"/>
  <c r="J4" i="54"/>
  <c r="BR4" i="54" s="1"/>
  <c r="K13" i="54"/>
  <c r="BS13" i="54" s="1"/>
  <c r="K9" i="54"/>
  <c r="AO9" i="54" s="1"/>
  <c r="K15" i="54"/>
  <c r="BS15" i="54" s="1"/>
  <c r="K16" i="54"/>
  <c r="K24" i="54"/>
  <c r="BS24" i="54" s="1"/>
  <c r="BR9" i="54"/>
  <c r="K12" i="54"/>
  <c r="AO12" i="54" s="1"/>
  <c r="G11" i="54"/>
  <c r="BO11" i="54" s="1"/>
  <c r="G10" i="54"/>
  <c r="AK10" i="54" s="1"/>
  <c r="J21" i="54"/>
  <c r="BR21" i="54" s="1"/>
  <c r="K22" i="54"/>
  <c r="BS22" i="54" s="1"/>
  <c r="K14" i="54"/>
  <c r="AO14" i="54" s="1"/>
  <c r="K19" i="54"/>
  <c r="AO19" i="54" s="1"/>
  <c r="AN13" i="54"/>
  <c r="K23" i="54"/>
  <c r="AO23" i="54" s="1"/>
  <c r="O25" i="12"/>
  <c r="K21" i="54" s="1"/>
  <c r="K6" i="54"/>
  <c r="BS6" i="54" s="1"/>
  <c r="I18" i="54"/>
  <c r="BQ18" i="54" s="1"/>
  <c r="K8" i="54"/>
  <c r="BS8" i="54" s="1"/>
  <c r="I5" i="54"/>
  <c r="BQ5" i="54" s="1"/>
  <c r="BV17" i="57"/>
  <c r="BW16" i="57"/>
  <c r="AS16" i="57"/>
  <c r="AN21" i="59"/>
  <c r="AN20" i="59"/>
  <c r="AK17" i="59"/>
  <c r="AK10" i="59"/>
  <c r="AO19" i="59"/>
  <c r="AN4" i="59"/>
  <c r="AP14" i="59"/>
  <c r="AO21" i="59"/>
  <c r="AP24" i="59"/>
  <c r="AP12" i="59"/>
  <c r="AP15" i="59"/>
  <c r="AP9" i="59"/>
  <c r="AN5" i="59"/>
  <c r="AO16" i="59"/>
  <c r="AP6" i="59"/>
  <c r="AO24" i="59"/>
  <c r="AO22" i="59"/>
  <c r="AO23" i="59"/>
  <c r="AO15" i="59"/>
  <c r="AO9" i="59"/>
  <c r="AP16" i="59"/>
  <c r="AO12" i="59"/>
  <c r="AG12" i="53" s="1"/>
  <c r="AO8" i="59"/>
  <c r="AP7" i="59"/>
  <c r="AO14" i="59"/>
  <c r="AK11" i="59"/>
  <c r="AL11" i="59"/>
  <c r="AG11" i="53" s="1"/>
  <c r="AO20" i="59"/>
  <c r="AO13" i="59"/>
  <c r="AM18" i="59"/>
  <c r="AN18" i="59"/>
  <c r="AG18" i="53" s="1"/>
  <c r="AO7" i="59"/>
  <c r="AO6" i="59"/>
  <c r="BO17" i="54"/>
  <c r="AK17" i="54"/>
  <c r="CW23" i="55"/>
  <c r="CW24" i="55"/>
  <c r="AS25" i="55" l="1"/>
  <c r="BW25" i="55"/>
  <c r="AR26" i="55"/>
  <c r="BX7" i="55"/>
  <c r="AT14" i="55"/>
  <c r="BX8" i="55"/>
  <c r="BW21" i="55"/>
  <c r="AT23" i="55"/>
  <c r="Q14" i="55"/>
  <c r="P21" i="55"/>
  <c r="AT21" i="55" s="1"/>
  <c r="Q23" i="55"/>
  <c r="AU23" i="55" s="1"/>
  <c r="Q7" i="55"/>
  <c r="AU7" i="55" s="1"/>
  <c r="Q16" i="55"/>
  <c r="BY16" i="55" s="1"/>
  <c r="O5" i="55"/>
  <c r="AS5" i="55" s="1"/>
  <c r="AS27" i="55"/>
  <c r="BU19" i="55"/>
  <c r="BW22" i="55"/>
  <c r="AS22" i="55"/>
  <c r="AT30" i="55"/>
  <c r="P25" i="55"/>
  <c r="BX25" i="55" s="1"/>
  <c r="O26" i="55"/>
  <c r="BW26" i="55" s="1"/>
  <c r="Q29" i="55"/>
  <c r="Q30" i="55"/>
  <c r="BY30" i="55" s="1"/>
  <c r="P27" i="55"/>
  <c r="BX27" i="55" s="1"/>
  <c r="O28" i="55"/>
  <c r="BW28" i="55" s="1"/>
  <c r="N15" i="55"/>
  <c r="AR15" i="55" s="1"/>
  <c r="N19" i="55"/>
  <c r="O12" i="55"/>
  <c r="BW12" i="55" s="1"/>
  <c r="O6" i="55"/>
  <c r="BW6" i="55" s="1"/>
  <c r="P13" i="55"/>
  <c r="P9" i="55"/>
  <c r="BX9" i="55" s="1"/>
  <c r="P22" i="55"/>
  <c r="O20" i="55"/>
  <c r="AR20" i="55"/>
  <c r="BW13" i="55"/>
  <c r="AS13" i="55"/>
  <c r="AR28" i="55"/>
  <c r="AQ15" i="55"/>
  <c r="AS9" i="55"/>
  <c r="BW9" i="55"/>
  <c r="AT29" i="55"/>
  <c r="BV12" i="55"/>
  <c r="Q8" i="55"/>
  <c r="BY8" i="55" s="1"/>
  <c r="BV6" i="55"/>
  <c r="AT4" i="55"/>
  <c r="AO16" i="54"/>
  <c r="BY14" i="55"/>
  <c r="AS18" i="55"/>
  <c r="AQ10" i="55"/>
  <c r="AU24" i="55"/>
  <c r="AQ17" i="55"/>
  <c r="AQ11" i="55"/>
  <c r="AU14" i="55"/>
  <c r="Q4" i="55"/>
  <c r="N11" i="55"/>
  <c r="L3" i="55"/>
  <c r="P18" i="55"/>
  <c r="N17" i="55"/>
  <c r="N10" i="55"/>
  <c r="AE10" i="12"/>
  <c r="R7" i="55" s="1"/>
  <c r="AN4" i="54"/>
  <c r="AO7" i="54"/>
  <c r="AN21" i="54"/>
  <c r="AO22" i="54"/>
  <c r="H11" i="54"/>
  <c r="BP11" i="54" s="1"/>
  <c r="BS16" i="54"/>
  <c r="AK11" i="54"/>
  <c r="BO10" i="54"/>
  <c r="BS19" i="54"/>
  <c r="BR20" i="54"/>
  <c r="AO6" i="54"/>
  <c r="AO24" i="54"/>
  <c r="AO8" i="54"/>
  <c r="AM18" i="54"/>
  <c r="AM5" i="54"/>
  <c r="BS23" i="54"/>
  <c r="BS9" i="54"/>
  <c r="AO13" i="54"/>
  <c r="K4" i="54"/>
  <c r="AO4" i="54" s="1"/>
  <c r="BS14" i="54"/>
  <c r="K20" i="54"/>
  <c r="AO20" i="54" s="1"/>
  <c r="L19" i="54"/>
  <c r="AP19" i="54" s="1"/>
  <c r="J18" i="54"/>
  <c r="BR18" i="54" s="1"/>
  <c r="P25" i="12"/>
  <c r="M16" i="54" s="1"/>
  <c r="L24" i="54"/>
  <c r="BT24" i="54" s="1"/>
  <c r="L12" i="54"/>
  <c r="AP12" i="54" s="1"/>
  <c r="AO15" i="54"/>
  <c r="H10" i="54"/>
  <c r="BP10" i="54" s="1"/>
  <c r="L13" i="54"/>
  <c r="BT13" i="54" s="1"/>
  <c r="L23" i="54"/>
  <c r="AP23" i="54" s="1"/>
  <c r="L16" i="54"/>
  <c r="L22" i="54"/>
  <c r="AP22" i="54" s="1"/>
  <c r="H17" i="54"/>
  <c r="BP17" i="54" s="1"/>
  <c r="L8" i="54"/>
  <c r="AP8" i="54" s="1"/>
  <c r="L14" i="54"/>
  <c r="AP14" i="54" s="1"/>
  <c r="L15" i="54"/>
  <c r="BT15" i="54" s="1"/>
  <c r="L9" i="54"/>
  <c r="AP9" i="54" s="1"/>
  <c r="L6" i="54"/>
  <c r="BT6" i="54" s="1"/>
  <c r="L7" i="54"/>
  <c r="AP7" i="54" s="1"/>
  <c r="J5" i="54"/>
  <c r="BR5" i="54" s="1"/>
  <c r="BS12" i="54"/>
  <c r="AH12" i="53" s="1"/>
  <c r="BW17" i="57"/>
  <c r="AS17" i="57"/>
  <c r="BX16" i="57"/>
  <c r="AT16" i="57"/>
  <c r="AO4" i="59"/>
  <c r="AQ13" i="59"/>
  <c r="AM17" i="59"/>
  <c r="AQ12" i="59"/>
  <c r="AP19" i="59"/>
  <c r="AP23" i="59"/>
  <c r="AL10" i="59"/>
  <c r="AG10" i="53" s="1"/>
  <c r="AP13" i="59"/>
  <c r="AL17" i="59"/>
  <c r="AQ23" i="59"/>
  <c r="AP8" i="59"/>
  <c r="AP22" i="59"/>
  <c r="BS21" i="54"/>
  <c r="AO21" i="54"/>
  <c r="AU29" i="55" l="1"/>
  <c r="BY29" i="55"/>
  <c r="AS26" i="55"/>
  <c r="BX21" i="55"/>
  <c r="BY7" i="55"/>
  <c r="BY23" i="55"/>
  <c r="BW5" i="55"/>
  <c r="AU16" i="55"/>
  <c r="R8" i="55"/>
  <c r="AV8" i="55" s="1"/>
  <c r="AU8" i="55"/>
  <c r="BW20" i="55"/>
  <c r="AS20" i="55"/>
  <c r="Q21" i="55"/>
  <c r="AU21" i="55" s="1"/>
  <c r="AT22" i="55"/>
  <c r="BX22" i="55"/>
  <c r="BX13" i="55"/>
  <c r="AT13" i="55"/>
  <c r="AS6" i="55"/>
  <c r="AT25" i="55"/>
  <c r="R23" i="55"/>
  <c r="AV23" i="55" s="1"/>
  <c r="P5" i="55"/>
  <c r="BX5" i="55" s="1"/>
  <c r="AS28" i="55"/>
  <c r="BV19" i="55"/>
  <c r="AR19" i="55"/>
  <c r="AU30" i="55"/>
  <c r="Q25" i="55"/>
  <c r="BY25" i="55" s="1"/>
  <c r="P26" i="55"/>
  <c r="BX26" i="55" s="1"/>
  <c r="R30" i="55"/>
  <c r="BZ30" i="55" s="1"/>
  <c r="Q27" i="55"/>
  <c r="BY27" i="55" s="1"/>
  <c r="P28" i="55"/>
  <c r="BX28" i="55" s="1"/>
  <c r="R29" i="55"/>
  <c r="BZ29" i="55" s="1"/>
  <c r="O15" i="55"/>
  <c r="O19" i="55"/>
  <c r="P6" i="55"/>
  <c r="P12" i="55"/>
  <c r="Q22" i="55"/>
  <c r="BY22" i="55" s="1"/>
  <c r="P20" i="55"/>
  <c r="Q13" i="55"/>
  <c r="BY13" i="55" s="1"/>
  <c r="Q9" i="55"/>
  <c r="R16" i="55"/>
  <c r="AV16" i="55" s="1"/>
  <c r="R24" i="55"/>
  <c r="BZ24" i="55" s="1"/>
  <c r="R14" i="55"/>
  <c r="BZ14" i="55" s="1"/>
  <c r="AS12" i="55"/>
  <c r="AT27" i="55"/>
  <c r="BV15" i="55"/>
  <c r="AT9" i="55"/>
  <c r="BT16" i="54"/>
  <c r="AF10" i="12"/>
  <c r="Q5" i="55" s="1"/>
  <c r="O11" i="55"/>
  <c r="AS11" i="55" s="1"/>
  <c r="M3" i="55"/>
  <c r="BU3" i="55" s="1"/>
  <c r="Q18" i="55"/>
  <c r="O17" i="55"/>
  <c r="R4" i="55"/>
  <c r="BZ4" i="55" s="1"/>
  <c r="O10" i="55"/>
  <c r="BW10" i="55" s="1"/>
  <c r="BV17" i="55"/>
  <c r="BZ8" i="55"/>
  <c r="BX18" i="55"/>
  <c r="AR10" i="55"/>
  <c r="AR17" i="55"/>
  <c r="BV10" i="55"/>
  <c r="BV11" i="55"/>
  <c r="AT18" i="55"/>
  <c r="AP3" i="55"/>
  <c r="BT3" i="55"/>
  <c r="AR11" i="55"/>
  <c r="BZ7" i="55"/>
  <c r="BY4" i="55"/>
  <c r="AU4" i="55"/>
  <c r="AV7" i="55"/>
  <c r="K18" i="54"/>
  <c r="BS18" i="54" s="1"/>
  <c r="M15" i="54"/>
  <c r="AQ15" i="54" s="1"/>
  <c r="M12" i="54"/>
  <c r="BU12" i="54" s="1"/>
  <c r="M8" i="54"/>
  <c r="BU8" i="54" s="1"/>
  <c r="M14" i="54"/>
  <c r="AQ14" i="54" s="1"/>
  <c r="L21" i="54"/>
  <c r="BT21" i="54" s="1"/>
  <c r="M9" i="54"/>
  <c r="BU9" i="54" s="1"/>
  <c r="I11" i="54"/>
  <c r="BQ11" i="54" s="1"/>
  <c r="I17" i="54"/>
  <c r="AM17" i="54" s="1"/>
  <c r="I10" i="54"/>
  <c r="AM10" i="54" s="1"/>
  <c r="L4" i="54"/>
  <c r="AP4" i="54" s="1"/>
  <c r="M7" i="54"/>
  <c r="BU7" i="54" s="1"/>
  <c r="BO3" i="54"/>
  <c r="M6" i="54"/>
  <c r="BU6" i="54" s="1"/>
  <c r="Q25" i="12"/>
  <c r="M4" i="54" s="1"/>
  <c r="K5" i="54"/>
  <c r="AO5" i="54" s="1"/>
  <c r="BT7" i="54"/>
  <c r="M23" i="54"/>
  <c r="BU23" i="54" s="1"/>
  <c r="M24" i="54"/>
  <c r="AQ24" i="54" s="1"/>
  <c r="L20" i="54"/>
  <c r="AP20" i="54" s="1"/>
  <c r="M13" i="54"/>
  <c r="AQ13" i="54" s="1"/>
  <c r="M22" i="54"/>
  <c r="AQ22" i="54" s="1"/>
  <c r="M19" i="54"/>
  <c r="AQ19" i="54" s="1"/>
  <c r="AL11" i="54"/>
  <c r="AP6" i="54"/>
  <c r="BS4" i="54"/>
  <c r="BT22" i="54"/>
  <c r="AL17" i="54"/>
  <c r="BT9" i="54"/>
  <c r="AP13" i="54"/>
  <c r="BT14" i="54"/>
  <c r="BS20" i="54"/>
  <c r="BT19" i="54"/>
  <c r="BT8" i="54"/>
  <c r="BT12" i="54"/>
  <c r="AP16" i="54"/>
  <c r="AN18" i="54"/>
  <c r="BT23" i="54"/>
  <c r="AN5" i="54"/>
  <c r="AP15" i="54"/>
  <c r="AP24" i="54"/>
  <c r="AL10" i="54"/>
  <c r="BX17" i="57"/>
  <c r="AT17" i="57"/>
  <c r="BY16" i="57"/>
  <c r="AU16" i="57"/>
  <c r="AQ8" i="59"/>
  <c r="AQ16" i="59"/>
  <c r="AQ19" i="59"/>
  <c r="AK3" i="59"/>
  <c r="AM11" i="59"/>
  <c r="AQ22" i="59"/>
  <c r="AQ15" i="59"/>
  <c r="AQ24" i="59"/>
  <c r="AP4" i="59"/>
  <c r="AP21" i="59"/>
  <c r="AQ9" i="59"/>
  <c r="AQ6" i="59"/>
  <c r="AR14" i="59"/>
  <c r="AR6" i="59"/>
  <c r="AQ20" i="59"/>
  <c r="AQ14" i="59"/>
  <c r="AO5" i="59"/>
  <c r="AM10" i="59"/>
  <c r="AQ7" i="59"/>
  <c r="AP20" i="59"/>
  <c r="AO18" i="59"/>
  <c r="AP18" i="59"/>
  <c r="BU16" i="54"/>
  <c r="AQ16" i="54"/>
  <c r="AT26" i="55" l="1"/>
  <c r="AV24" i="55"/>
  <c r="S8" i="55"/>
  <c r="CA8" i="55" s="1"/>
  <c r="AT5" i="55"/>
  <c r="BZ23" i="55"/>
  <c r="AU5" i="55"/>
  <c r="BZ16" i="55"/>
  <c r="S24" i="55"/>
  <c r="AW24" i="55" s="1"/>
  <c r="BW15" i="55"/>
  <c r="AS15" i="55"/>
  <c r="AU9" i="55"/>
  <c r="BY9" i="55"/>
  <c r="AV29" i="55"/>
  <c r="AU25" i="55"/>
  <c r="AU22" i="55"/>
  <c r="BY21" i="55"/>
  <c r="R25" i="55"/>
  <c r="S30" i="55"/>
  <c r="Q28" i="55"/>
  <c r="R27" i="55"/>
  <c r="BZ27" i="55" s="1"/>
  <c r="S29" i="55"/>
  <c r="CA29" i="55" s="1"/>
  <c r="Q26" i="55"/>
  <c r="BY26" i="55" s="1"/>
  <c r="P19" i="55"/>
  <c r="AT19" i="55" s="1"/>
  <c r="P15" i="55"/>
  <c r="Q6" i="55"/>
  <c r="BY6" i="55" s="1"/>
  <c r="Q12" i="55"/>
  <c r="AU12" i="55" s="1"/>
  <c r="Q20" i="55"/>
  <c r="R13" i="55"/>
  <c r="R9" i="55"/>
  <c r="BZ9" i="55" s="1"/>
  <c r="R22" i="55"/>
  <c r="S7" i="55"/>
  <c r="CA7" i="55" s="1"/>
  <c r="AT28" i="55"/>
  <c r="S16" i="55"/>
  <c r="AW16" i="55" s="1"/>
  <c r="S14" i="55"/>
  <c r="AW14" i="55" s="1"/>
  <c r="BX20" i="55"/>
  <c r="AT20" i="55"/>
  <c r="AU27" i="55"/>
  <c r="AV30" i="55"/>
  <c r="AT6" i="55"/>
  <c r="BX6" i="55"/>
  <c r="AV14" i="55"/>
  <c r="R21" i="55"/>
  <c r="AV21" i="55" s="1"/>
  <c r="AT12" i="55"/>
  <c r="BX12" i="55"/>
  <c r="AI12" i="53" s="1"/>
  <c r="S23" i="55"/>
  <c r="AW23" i="55" s="1"/>
  <c r="BW19" i="55"/>
  <c r="AU13" i="55"/>
  <c r="AS19" i="55"/>
  <c r="BU24" i="54"/>
  <c r="BU14" i="54"/>
  <c r="BU15" i="54"/>
  <c r="AQ8" i="54"/>
  <c r="BT4" i="54"/>
  <c r="AQ3" i="55"/>
  <c r="AV4" i="55"/>
  <c r="BY18" i="55"/>
  <c r="BW17" i="55"/>
  <c r="BW11" i="55"/>
  <c r="AS10" i="55"/>
  <c r="BY5" i="55"/>
  <c r="AG10" i="12"/>
  <c r="S21" i="55" s="1"/>
  <c r="N3" i="55"/>
  <c r="R18" i="55"/>
  <c r="P17" i="55"/>
  <c r="BX17" i="55" s="1"/>
  <c r="P10" i="55"/>
  <c r="BX10" i="55" s="1"/>
  <c r="P11" i="55"/>
  <c r="S4" i="55"/>
  <c r="AS17" i="55"/>
  <c r="AU18" i="55"/>
  <c r="AW8" i="55"/>
  <c r="AQ12" i="54"/>
  <c r="AO18" i="54"/>
  <c r="N13" i="54"/>
  <c r="AR13" i="54" s="1"/>
  <c r="AP21" i="54"/>
  <c r="R25" i="12"/>
  <c r="N20" i="54" s="1"/>
  <c r="AQ9" i="54"/>
  <c r="N6" i="54"/>
  <c r="AR6" i="54" s="1"/>
  <c r="N7" i="54"/>
  <c r="BV7" i="54" s="1"/>
  <c r="M21" i="54"/>
  <c r="BU21" i="54" s="1"/>
  <c r="BQ10" i="54"/>
  <c r="AQ23" i="54"/>
  <c r="BQ17" i="54"/>
  <c r="AM11" i="54"/>
  <c r="AQ4" i="54"/>
  <c r="BS5" i="54"/>
  <c r="BT20" i="54"/>
  <c r="AQ7" i="54"/>
  <c r="H3" i="54"/>
  <c r="BU13" i="54"/>
  <c r="N9" i="54"/>
  <c r="AR9" i="54" s="1"/>
  <c r="BU19" i="54"/>
  <c r="N16" i="54"/>
  <c r="J10" i="54"/>
  <c r="BR10" i="54" s="1"/>
  <c r="BU22" i="54"/>
  <c r="J11" i="54"/>
  <c r="BR11" i="54" s="1"/>
  <c r="N19" i="54"/>
  <c r="BV19" i="54" s="1"/>
  <c r="L18" i="54"/>
  <c r="BT18" i="54" s="1"/>
  <c r="N8" i="54"/>
  <c r="AR8" i="54" s="1"/>
  <c r="AK3" i="54"/>
  <c r="AQ6" i="54"/>
  <c r="N24" i="54"/>
  <c r="AR24" i="54" s="1"/>
  <c r="N12" i="54"/>
  <c r="BV12" i="54" s="1"/>
  <c r="N22" i="54"/>
  <c r="BV22" i="54" s="1"/>
  <c r="J17" i="54"/>
  <c r="AN17" i="54" s="1"/>
  <c r="M20" i="54"/>
  <c r="AQ20" i="54" s="1"/>
  <c r="L5" i="54"/>
  <c r="AP5" i="54" s="1"/>
  <c r="N23" i="54"/>
  <c r="BV23" i="54" s="1"/>
  <c r="N14" i="54"/>
  <c r="BV14" i="54" s="1"/>
  <c r="N15" i="54"/>
  <c r="BV15" i="54" s="1"/>
  <c r="BY17" i="57"/>
  <c r="AU17" i="57"/>
  <c r="BZ16" i="57"/>
  <c r="AV16" i="57"/>
  <c r="AR8" i="59"/>
  <c r="AR12" i="59"/>
  <c r="AN17" i="59"/>
  <c r="AG17" i="53" s="1"/>
  <c r="AR7" i="59"/>
  <c r="AP5" i="59"/>
  <c r="AR9" i="59"/>
  <c r="AR15" i="59"/>
  <c r="AN11" i="59"/>
  <c r="AN10" i="59"/>
  <c r="AR19" i="59"/>
  <c r="AQ4" i="59"/>
  <c r="AS6" i="59"/>
  <c r="AS9" i="59"/>
  <c r="AS24" i="59"/>
  <c r="AQ21" i="59"/>
  <c r="AR22" i="59"/>
  <c r="AR13" i="59"/>
  <c r="AR23" i="59"/>
  <c r="AR24" i="59"/>
  <c r="AL3" i="59"/>
  <c r="AR16" i="59"/>
  <c r="O22" i="54"/>
  <c r="N4" i="54"/>
  <c r="O24" i="54"/>
  <c r="O7" i="54"/>
  <c r="BW7" i="54" s="1"/>
  <c r="O6" i="54"/>
  <c r="BU4" i="54"/>
  <c r="AU28" i="55" l="1"/>
  <c r="BY28" i="55"/>
  <c r="AW30" i="55"/>
  <c r="CA30" i="55"/>
  <c r="AV25" i="55"/>
  <c r="BZ25" i="55"/>
  <c r="AU26" i="55"/>
  <c r="AU6" i="55"/>
  <c r="CA24" i="55"/>
  <c r="T23" i="55"/>
  <c r="CA14" i="55"/>
  <c r="T24" i="55"/>
  <c r="CA16" i="55"/>
  <c r="T7" i="55"/>
  <c r="CB7" i="55" s="1"/>
  <c r="T8" i="55"/>
  <c r="CB8" i="55" s="1"/>
  <c r="T14" i="55"/>
  <c r="AX14" i="55" s="1"/>
  <c r="AW7" i="55"/>
  <c r="BZ21" i="55"/>
  <c r="AV9" i="55"/>
  <c r="BZ22" i="55"/>
  <c r="AV22" i="55"/>
  <c r="AW29" i="55"/>
  <c r="AV13" i="55"/>
  <c r="BZ13" i="55"/>
  <c r="AV27" i="55"/>
  <c r="BY20" i="55"/>
  <c r="AU20" i="55"/>
  <c r="S25" i="55"/>
  <c r="CA25" i="55" s="1"/>
  <c r="T29" i="55"/>
  <c r="T30" i="55"/>
  <c r="CB30" i="55" s="1"/>
  <c r="R26" i="55"/>
  <c r="BZ26" i="55" s="1"/>
  <c r="S27" i="55"/>
  <c r="CA27" i="55" s="1"/>
  <c r="R28" i="55"/>
  <c r="BZ28" i="55" s="1"/>
  <c r="Q19" i="55"/>
  <c r="Q15" i="55"/>
  <c r="R12" i="55"/>
  <c r="R6" i="55"/>
  <c r="S22" i="55"/>
  <c r="S9" i="55"/>
  <c r="R20" i="55"/>
  <c r="BZ20" i="55" s="1"/>
  <c r="S13" i="55"/>
  <c r="CA23" i="55"/>
  <c r="BY12" i="55"/>
  <c r="T16" i="55"/>
  <c r="CB16" i="55" s="1"/>
  <c r="BX15" i="55"/>
  <c r="AT15" i="55"/>
  <c r="R5" i="55"/>
  <c r="BZ5" i="55" s="1"/>
  <c r="BX19" i="55"/>
  <c r="AR16" i="54"/>
  <c r="BP3" i="54"/>
  <c r="AL3" i="54"/>
  <c r="BV13" i="54"/>
  <c r="BZ18" i="55"/>
  <c r="AV18" i="55"/>
  <c r="CA21" i="55"/>
  <c r="AW21" i="55"/>
  <c r="AT10" i="55"/>
  <c r="AH10" i="12"/>
  <c r="U14" i="55" s="1"/>
  <c r="O3" i="55"/>
  <c r="BW3" i="55" s="1"/>
  <c r="S18" i="55"/>
  <c r="AW18" i="55" s="1"/>
  <c r="Q17" i="55"/>
  <c r="U16" i="55"/>
  <c r="Q10" i="55"/>
  <c r="AU10" i="55" s="1"/>
  <c r="T4" i="55"/>
  <c r="CB4" i="55" s="1"/>
  <c r="Q11" i="55"/>
  <c r="AU11" i="55" s="1"/>
  <c r="CB23" i="55"/>
  <c r="AX23" i="55"/>
  <c r="CA4" i="55"/>
  <c r="AW4" i="55"/>
  <c r="BV3" i="55"/>
  <c r="AR3" i="55"/>
  <c r="CB24" i="55"/>
  <c r="AX24" i="55"/>
  <c r="AT17" i="55"/>
  <c r="BX11" i="55"/>
  <c r="AT11" i="55"/>
  <c r="BV6" i="54"/>
  <c r="AR7" i="54"/>
  <c r="AQ21" i="54"/>
  <c r="BU20" i="54"/>
  <c r="AP18" i="54"/>
  <c r="M5" i="54"/>
  <c r="BU5" i="54" s="1"/>
  <c r="O16" i="54"/>
  <c r="O13" i="54"/>
  <c r="AS13" i="54" s="1"/>
  <c r="BR17" i="54"/>
  <c r="O12" i="54"/>
  <c r="BW12" i="54" s="1"/>
  <c r="BT5" i="54"/>
  <c r="O19" i="54"/>
  <c r="BW19" i="54" s="1"/>
  <c r="K10" i="54"/>
  <c r="BS10" i="54" s="1"/>
  <c r="O9" i="54"/>
  <c r="BW9" i="54" s="1"/>
  <c r="S25" i="12"/>
  <c r="P6" i="54" s="1"/>
  <c r="O8" i="54"/>
  <c r="BW8" i="54" s="1"/>
  <c r="K17" i="54"/>
  <c r="BS17" i="54" s="1"/>
  <c r="AR19" i="54"/>
  <c r="O23" i="54"/>
  <c r="AS23" i="54" s="1"/>
  <c r="O15" i="54"/>
  <c r="AS15" i="54" s="1"/>
  <c r="O14" i="54"/>
  <c r="AS14" i="54" s="1"/>
  <c r="N21" i="54"/>
  <c r="BV21" i="54" s="1"/>
  <c r="K11" i="54"/>
  <c r="BS11" i="54" s="1"/>
  <c r="I3" i="54"/>
  <c r="AM3" i="54" s="1"/>
  <c r="M18" i="54"/>
  <c r="BU18" i="54" s="1"/>
  <c r="AR23" i="54"/>
  <c r="BV8" i="54"/>
  <c r="BV9" i="54"/>
  <c r="AR14" i="54"/>
  <c r="BV16" i="54"/>
  <c r="AN10" i="54"/>
  <c r="BV24" i="54"/>
  <c r="AR15" i="54"/>
  <c r="AR22" i="54"/>
  <c r="AN11" i="54"/>
  <c r="AR12" i="54"/>
  <c r="BZ17" i="57"/>
  <c r="AV17" i="57"/>
  <c r="CA16" i="57"/>
  <c r="AW16" i="57"/>
  <c r="AS23" i="59"/>
  <c r="AQ18" i="59"/>
  <c r="AS22" i="59"/>
  <c r="AO10" i="59"/>
  <c r="AS19" i="59"/>
  <c r="AR21" i="59"/>
  <c r="AO17" i="59"/>
  <c r="AS16" i="59"/>
  <c r="AS13" i="59"/>
  <c r="AM3" i="59"/>
  <c r="AS8" i="59"/>
  <c r="AO11" i="59"/>
  <c r="AS14" i="59"/>
  <c r="AS7" i="59"/>
  <c r="AR20" i="59"/>
  <c r="AT14" i="59"/>
  <c r="AP10" i="59"/>
  <c r="AS12" i="59"/>
  <c r="AS15" i="59"/>
  <c r="AQ5" i="59"/>
  <c r="AR4" i="59"/>
  <c r="AS7" i="54"/>
  <c r="BW22" i="54"/>
  <c r="AS22" i="54"/>
  <c r="BV20" i="54"/>
  <c r="AR20" i="54"/>
  <c r="BW6" i="54"/>
  <c r="AS6" i="54"/>
  <c r="BW24" i="54"/>
  <c r="AS24" i="54"/>
  <c r="BV4" i="54"/>
  <c r="AR4" i="54"/>
  <c r="AY16" i="55" l="1"/>
  <c r="AX29" i="55"/>
  <c r="CB29" i="55"/>
  <c r="AV26" i="55"/>
  <c r="AX7" i="55"/>
  <c r="CB14" i="55"/>
  <c r="AX8" i="55"/>
  <c r="AV5" i="55"/>
  <c r="U8" i="55"/>
  <c r="CC8" i="55" s="1"/>
  <c r="AX16" i="55"/>
  <c r="AW25" i="55"/>
  <c r="U23" i="55"/>
  <c r="AY23" i="55" s="1"/>
  <c r="BY15" i="55"/>
  <c r="AV12" i="55"/>
  <c r="BY19" i="55"/>
  <c r="AU19" i="55"/>
  <c r="U24" i="55"/>
  <c r="CC24" i="55" s="1"/>
  <c r="S5" i="55"/>
  <c r="CA5" i="55" s="1"/>
  <c r="CA13" i="55"/>
  <c r="AW13" i="55"/>
  <c r="AV28" i="55"/>
  <c r="BZ12" i="55"/>
  <c r="T21" i="55"/>
  <c r="CB21" i="55" s="1"/>
  <c r="U7" i="55"/>
  <c r="CC7" i="55" s="1"/>
  <c r="AW9" i="55"/>
  <c r="CA9" i="55"/>
  <c r="AW27" i="55"/>
  <c r="AV20" i="55"/>
  <c r="CA22" i="55"/>
  <c r="AW22" i="55"/>
  <c r="AX30" i="55"/>
  <c r="T25" i="55"/>
  <c r="CB25" i="55" s="1"/>
  <c r="S28" i="55"/>
  <c r="CA28" i="55" s="1"/>
  <c r="T27" i="55"/>
  <c r="U29" i="55"/>
  <c r="U30" i="55"/>
  <c r="S26" i="55"/>
  <c r="R15" i="55"/>
  <c r="R19" i="55"/>
  <c r="S12" i="55"/>
  <c r="CA12" i="55" s="1"/>
  <c r="S6" i="55"/>
  <c r="AW6" i="55" s="1"/>
  <c r="S20" i="55"/>
  <c r="T13" i="55"/>
  <c r="T22" i="55"/>
  <c r="T9" i="55"/>
  <c r="BZ6" i="55"/>
  <c r="AV6" i="55"/>
  <c r="AU15" i="55"/>
  <c r="BW16" i="54"/>
  <c r="AS19" i="54"/>
  <c r="AS3" i="55"/>
  <c r="CC14" i="55"/>
  <c r="AY14" i="55"/>
  <c r="BY17" i="55"/>
  <c r="AU17" i="55"/>
  <c r="AX4" i="55"/>
  <c r="CA18" i="55"/>
  <c r="AI10" i="12"/>
  <c r="V7" i="55" s="1"/>
  <c r="T18" i="55"/>
  <c r="R17" i="55"/>
  <c r="R10" i="55"/>
  <c r="U4" i="55"/>
  <c r="AY4" i="55" s="1"/>
  <c r="R11" i="55"/>
  <c r="P3" i="55"/>
  <c r="BY10" i="55"/>
  <c r="BY11" i="55"/>
  <c r="CC16" i="55"/>
  <c r="AQ5" i="54"/>
  <c r="BW14" i="54"/>
  <c r="AO10" i="54"/>
  <c r="BW15" i="54"/>
  <c r="AS9" i="54"/>
  <c r="O4" i="54"/>
  <c r="AS4" i="54" s="1"/>
  <c r="L11" i="54"/>
  <c r="AP11" i="54" s="1"/>
  <c r="P13" i="54"/>
  <c r="BX13" i="54" s="1"/>
  <c r="T25" i="12"/>
  <c r="AR21" i="54"/>
  <c r="N5" i="54"/>
  <c r="BV5" i="54" s="1"/>
  <c r="P24" i="54"/>
  <c r="BX24" i="54" s="1"/>
  <c r="P7" i="54"/>
  <c r="AT7" i="54" s="1"/>
  <c r="P16" i="54"/>
  <c r="P23" i="54"/>
  <c r="BX23" i="54" s="1"/>
  <c r="P12" i="54"/>
  <c r="BX12" i="54" s="1"/>
  <c r="P9" i="54"/>
  <c r="BX9" i="54" s="1"/>
  <c r="P19" i="54"/>
  <c r="BX19" i="54" s="1"/>
  <c r="L10" i="54"/>
  <c r="AP10" i="54" s="1"/>
  <c r="O21" i="54"/>
  <c r="BW21" i="54" s="1"/>
  <c r="N18" i="54"/>
  <c r="BV18" i="54" s="1"/>
  <c r="P22" i="54"/>
  <c r="BX22" i="54" s="1"/>
  <c r="AO17" i="54"/>
  <c r="P8" i="54"/>
  <c r="BX8" i="54" s="1"/>
  <c r="L17" i="54"/>
  <c r="AP17" i="54" s="1"/>
  <c r="J3" i="54"/>
  <c r="BR3" i="54" s="1"/>
  <c r="P14" i="54"/>
  <c r="BX14" i="54" s="1"/>
  <c r="AS16" i="54"/>
  <c r="P15" i="54"/>
  <c r="BX15" i="54" s="1"/>
  <c r="O20" i="54"/>
  <c r="BW20" i="54" s="1"/>
  <c r="AO11" i="54"/>
  <c r="BQ3" i="54"/>
  <c r="BW13" i="54"/>
  <c r="AQ18" i="54"/>
  <c r="AS8" i="54"/>
  <c r="BW23" i="54"/>
  <c r="AS12" i="54"/>
  <c r="CA17" i="57"/>
  <c r="AW17" i="57"/>
  <c r="CB16" i="57"/>
  <c r="AX16" i="57"/>
  <c r="AR18" i="59"/>
  <c r="AS4" i="59"/>
  <c r="AR5" i="59"/>
  <c r="AT19" i="59"/>
  <c r="AT9" i="59"/>
  <c r="AT16" i="59"/>
  <c r="AT8" i="59"/>
  <c r="AT23" i="59"/>
  <c r="AT22" i="59"/>
  <c r="AT15" i="59"/>
  <c r="AS18" i="59"/>
  <c r="AQ17" i="59"/>
  <c r="AT7" i="59"/>
  <c r="AP17" i="59"/>
  <c r="AT12" i="59"/>
  <c r="AT24" i="59"/>
  <c r="AS21" i="59"/>
  <c r="AN3" i="59"/>
  <c r="AT13" i="59"/>
  <c r="AP11" i="59"/>
  <c r="AT6" i="59"/>
  <c r="AS20" i="59"/>
  <c r="BX6" i="54"/>
  <c r="AT6" i="54"/>
  <c r="O5" i="54"/>
  <c r="Q6" i="54"/>
  <c r="Q14" i="54"/>
  <c r="Q22" i="54"/>
  <c r="Q8" i="54"/>
  <c r="Q12" i="54"/>
  <c r="Q16" i="54"/>
  <c r="P21" i="54"/>
  <c r="K3" i="54"/>
  <c r="Q24" i="54"/>
  <c r="Q19" i="54"/>
  <c r="Q9" i="54"/>
  <c r="M11" i="54"/>
  <c r="Q13" i="54"/>
  <c r="M17" i="54"/>
  <c r="P4" i="54"/>
  <c r="P20" i="54"/>
  <c r="M10" i="54"/>
  <c r="Q15" i="54"/>
  <c r="Q7" i="54"/>
  <c r="O18" i="54"/>
  <c r="Q23" i="54"/>
  <c r="U25" i="12"/>
  <c r="AY30" i="55" l="1"/>
  <c r="CC30" i="55"/>
  <c r="AY29" i="55"/>
  <c r="CC29" i="55"/>
  <c r="AX27" i="55"/>
  <c r="CB27" i="55"/>
  <c r="CA26" i="55"/>
  <c r="AW26" i="55"/>
  <c r="CC23" i="55"/>
  <c r="V14" i="55"/>
  <c r="V23" i="55"/>
  <c r="CD23" i="55" s="1"/>
  <c r="AY8" i="55"/>
  <c r="AY24" i="55"/>
  <c r="AY7" i="55"/>
  <c r="AX21" i="55"/>
  <c r="V16" i="55"/>
  <c r="CD16" i="55" s="1"/>
  <c r="CB22" i="55"/>
  <c r="AX22" i="55"/>
  <c r="V24" i="55"/>
  <c r="AZ24" i="55" s="1"/>
  <c r="CA20" i="55"/>
  <c r="AW20" i="55"/>
  <c r="AW12" i="55"/>
  <c r="AX9" i="55"/>
  <c r="CB9" i="55"/>
  <c r="AX13" i="55"/>
  <c r="CB13" i="55"/>
  <c r="U21" i="55"/>
  <c r="CC21" i="55" s="1"/>
  <c r="CA6" i="55"/>
  <c r="AX25" i="55"/>
  <c r="U25" i="55"/>
  <c r="V29" i="55"/>
  <c r="V30" i="55"/>
  <c r="T28" i="55"/>
  <c r="CB28" i="55" s="1"/>
  <c r="T26" i="55"/>
  <c r="U27" i="55"/>
  <c r="S15" i="55"/>
  <c r="S19" i="55"/>
  <c r="T12" i="55"/>
  <c r="AX12" i="55" s="1"/>
  <c r="T6" i="55"/>
  <c r="U22" i="55"/>
  <c r="CC22" i="55" s="1"/>
  <c r="T20" i="55"/>
  <c r="U13" i="55"/>
  <c r="CC13" i="55" s="1"/>
  <c r="U9" i="55"/>
  <c r="CC9" i="55" s="1"/>
  <c r="AW28" i="55"/>
  <c r="BZ19" i="55"/>
  <c r="AV19" i="55"/>
  <c r="T5" i="55"/>
  <c r="CB5" i="55" s="1"/>
  <c r="V8" i="55"/>
  <c r="CD8" i="55" s="1"/>
  <c r="AW5" i="55"/>
  <c r="BZ15" i="55"/>
  <c r="AV15" i="55"/>
  <c r="AW15" i="55"/>
  <c r="BX16" i="54"/>
  <c r="AT9" i="54"/>
  <c r="AT19" i="54"/>
  <c r="AN3" i="54"/>
  <c r="BT17" i="54"/>
  <c r="AJ10" i="12"/>
  <c r="V21" i="55" s="1"/>
  <c r="U18" i="55"/>
  <c r="S17" i="55"/>
  <c r="S10" i="55"/>
  <c r="V4" i="55"/>
  <c r="CD4" i="55" s="1"/>
  <c r="S11" i="55"/>
  <c r="AW11" i="55" s="1"/>
  <c r="Q3" i="55"/>
  <c r="BY3" i="55" s="1"/>
  <c r="BZ11" i="55"/>
  <c r="AV11" i="55"/>
  <c r="CD24" i="55"/>
  <c r="CD7" i="55"/>
  <c r="AZ7" i="55"/>
  <c r="BX3" i="55"/>
  <c r="AT3" i="55"/>
  <c r="CC4" i="55"/>
  <c r="BZ17" i="55"/>
  <c r="AV17" i="55"/>
  <c r="CB18" i="55"/>
  <c r="AX18" i="55"/>
  <c r="CD14" i="55"/>
  <c r="AZ14" i="55"/>
  <c r="BZ10" i="55"/>
  <c r="AV10" i="55"/>
  <c r="AZ23" i="55"/>
  <c r="AT23" i="54"/>
  <c r="BW4" i="54"/>
  <c r="BT11" i="54"/>
  <c r="AQ11" i="54"/>
  <c r="AT13" i="54"/>
  <c r="AT12" i="54"/>
  <c r="AR5" i="54"/>
  <c r="BT10" i="54"/>
  <c r="BX7" i="54"/>
  <c r="AT16" i="54"/>
  <c r="AT24" i="54"/>
  <c r="AT8" i="54"/>
  <c r="AT14" i="54"/>
  <c r="AS21" i="54"/>
  <c r="AR18" i="54"/>
  <c r="AT15" i="54"/>
  <c r="AS20" i="54"/>
  <c r="AT22" i="54"/>
  <c r="CB17" i="57"/>
  <c r="AX17" i="57"/>
  <c r="CC16" i="57"/>
  <c r="AY16" i="57"/>
  <c r="AU16" i="59"/>
  <c r="AT20" i="59"/>
  <c r="AU9" i="59"/>
  <c r="AU15" i="59"/>
  <c r="AU6" i="59"/>
  <c r="AU19" i="59"/>
  <c r="AU12" i="59"/>
  <c r="AU7" i="59"/>
  <c r="AU22" i="59"/>
  <c r="AP3" i="59"/>
  <c r="AG3" i="53" s="1"/>
  <c r="AU8" i="59"/>
  <c r="AO3" i="59"/>
  <c r="AU23" i="59"/>
  <c r="AT21" i="59"/>
  <c r="AU24" i="59"/>
  <c r="AT4" i="59"/>
  <c r="AU14" i="59"/>
  <c r="AU13" i="59"/>
  <c r="AS5" i="59"/>
  <c r="AQ10" i="59"/>
  <c r="AQ11" i="59"/>
  <c r="BU10" i="54"/>
  <c r="AQ10" i="54"/>
  <c r="BY19" i="54"/>
  <c r="AU19" i="54"/>
  <c r="BY14" i="54"/>
  <c r="AU14" i="54"/>
  <c r="BY24" i="54"/>
  <c r="AU24" i="54"/>
  <c r="BY6" i="54"/>
  <c r="AU6" i="54"/>
  <c r="BY22" i="54"/>
  <c r="AU22" i="54"/>
  <c r="BX20" i="54"/>
  <c r="AT20" i="54"/>
  <c r="BS3" i="54"/>
  <c r="BW5" i="54"/>
  <c r="AS5" i="54"/>
  <c r="BY15" i="54"/>
  <c r="AU15" i="54"/>
  <c r="BX4" i="54"/>
  <c r="AT4" i="54"/>
  <c r="BX21" i="54"/>
  <c r="AT21" i="54"/>
  <c r="BY9" i="54"/>
  <c r="AU9" i="54"/>
  <c r="BY23" i="54"/>
  <c r="AU23" i="54"/>
  <c r="BU17" i="54"/>
  <c r="AQ17" i="54"/>
  <c r="BY16" i="54"/>
  <c r="AU16" i="54"/>
  <c r="BW18" i="54"/>
  <c r="AS18" i="54"/>
  <c r="BY13" i="54"/>
  <c r="AU13" i="54"/>
  <c r="BY12" i="54"/>
  <c r="AU12" i="54"/>
  <c r="R7" i="54"/>
  <c r="R15" i="54"/>
  <c r="N17" i="54"/>
  <c r="P18" i="54"/>
  <c r="R19" i="54"/>
  <c r="R23" i="54"/>
  <c r="L3" i="54"/>
  <c r="Q4" i="54"/>
  <c r="P5" i="54"/>
  <c r="R6" i="54"/>
  <c r="R14" i="54"/>
  <c r="R22" i="54"/>
  <c r="Q20" i="54"/>
  <c r="Q21" i="54"/>
  <c r="R9" i="54"/>
  <c r="N11" i="54"/>
  <c r="R13" i="54"/>
  <c r="R8" i="54"/>
  <c r="N10" i="54"/>
  <c r="R12" i="54"/>
  <c r="R16" i="54"/>
  <c r="R24" i="54"/>
  <c r="BY7" i="54"/>
  <c r="AU7" i="54"/>
  <c r="BU11" i="54"/>
  <c r="BY8" i="54"/>
  <c r="AU8" i="54"/>
  <c r="AO3" i="54"/>
  <c r="V25" i="12"/>
  <c r="AZ30" i="55" l="1"/>
  <c r="CD30" i="55"/>
  <c r="AY25" i="55"/>
  <c r="CC25" i="55"/>
  <c r="AZ29" i="55"/>
  <c r="CD29" i="55"/>
  <c r="AY27" i="55"/>
  <c r="CC27" i="55"/>
  <c r="CB26" i="55"/>
  <c r="AX26" i="55"/>
  <c r="AZ16" i="55"/>
  <c r="AX5" i="55"/>
  <c r="W16" i="55"/>
  <c r="W24" i="55"/>
  <c r="BA24" i="55" s="1"/>
  <c r="W8" i="55"/>
  <c r="CE8" i="55" s="1"/>
  <c r="W14" i="55"/>
  <c r="CE14" i="55" s="1"/>
  <c r="W7" i="55"/>
  <c r="BA7" i="55" s="1"/>
  <c r="CB6" i="55"/>
  <c r="V25" i="55"/>
  <c r="CD25" i="55" s="1"/>
  <c r="U28" i="55"/>
  <c r="V27" i="55"/>
  <c r="W29" i="55"/>
  <c r="U26" i="55"/>
  <c r="W30" i="55"/>
  <c r="T19" i="55"/>
  <c r="T15" i="55"/>
  <c r="U6" i="55"/>
  <c r="CC6" i="55" s="1"/>
  <c r="U12" i="55"/>
  <c r="CC12" i="55" s="1"/>
  <c r="U20" i="55"/>
  <c r="V9" i="55"/>
  <c r="V22" i="55"/>
  <c r="V13" i="55"/>
  <c r="CB12" i="55"/>
  <c r="AW19" i="55"/>
  <c r="CA19" i="55"/>
  <c r="AZ8" i="55"/>
  <c r="AY21" i="55"/>
  <c r="U5" i="55"/>
  <c r="AY5" i="55" s="1"/>
  <c r="AX28" i="55"/>
  <c r="AY9" i="55"/>
  <c r="CA15" i="55"/>
  <c r="AY22" i="55"/>
  <c r="AZ25" i="55"/>
  <c r="W23" i="55"/>
  <c r="CE23" i="55" s="1"/>
  <c r="AY13" i="55"/>
  <c r="AX20" i="55"/>
  <c r="CB20" i="55"/>
  <c r="AX6" i="55"/>
  <c r="AU3" i="55"/>
  <c r="AZ4" i="55"/>
  <c r="CC18" i="55"/>
  <c r="AY18" i="55"/>
  <c r="CA10" i="55"/>
  <c r="AW10" i="55"/>
  <c r="CD21" i="55"/>
  <c r="AZ21" i="55"/>
  <c r="CA17" i="55"/>
  <c r="AW17" i="55"/>
  <c r="AI17" i="53" s="1"/>
  <c r="CE16" i="55"/>
  <c r="BA16" i="55"/>
  <c r="AK10" i="12"/>
  <c r="X8" i="55" s="1"/>
  <c r="T10" i="55"/>
  <c r="W4" i="55"/>
  <c r="T11" i="55"/>
  <c r="R3" i="55"/>
  <c r="AV3" i="55" s="1"/>
  <c r="V18" i="55"/>
  <c r="T17" i="55"/>
  <c r="CA11" i="55"/>
  <c r="CC17" i="57"/>
  <c r="AY17" i="57"/>
  <c r="CD16" i="57"/>
  <c r="AZ16" i="57"/>
  <c r="AV23" i="59"/>
  <c r="AV6" i="59"/>
  <c r="AV7" i="59"/>
  <c r="AR10" i="59"/>
  <c r="AQ3" i="59"/>
  <c r="AU4" i="59"/>
  <c r="AV24" i="59"/>
  <c r="AT5" i="59"/>
  <c r="AT18" i="59"/>
  <c r="AV8" i="59"/>
  <c r="AV12" i="59"/>
  <c r="AU20" i="59"/>
  <c r="AV22" i="59"/>
  <c r="AV9" i="59"/>
  <c r="AU21" i="59"/>
  <c r="AV15" i="59"/>
  <c r="AV13" i="59"/>
  <c r="AR17" i="59"/>
  <c r="AR11" i="59"/>
  <c r="AS11" i="59"/>
  <c r="AV16" i="59"/>
  <c r="AV19" i="59"/>
  <c r="AV14" i="59"/>
  <c r="BZ9" i="54"/>
  <c r="AV9" i="54"/>
  <c r="BY4" i="54"/>
  <c r="AU4" i="54"/>
  <c r="BZ24" i="54"/>
  <c r="AV24" i="54"/>
  <c r="BY21" i="54"/>
  <c r="AU21" i="54"/>
  <c r="BT3" i="54"/>
  <c r="AP3" i="54"/>
  <c r="BZ7" i="54"/>
  <c r="AV7" i="54"/>
  <c r="BZ16" i="54"/>
  <c r="AV16" i="54"/>
  <c r="BY20" i="54"/>
  <c r="AU20" i="54"/>
  <c r="BZ23" i="54"/>
  <c r="AV23" i="54"/>
  <c r="BZ12" i="54"/>
  <c r="AV12" i="54"/>
  <c r="BZ22" i="54"/>
  <c r="AV22" i="54"/>
  <c r="BZ19" i="54"/>
  <c r="AV19" i="54"/>
  <c r="BV10" i="54"/>
  <c r="AR10" i="54"/>
  <c r="BZ14" i="54"/>
  <c r="AV14" i="54"/>
  <c r="BX18" i="54"/>
  <c r="AT18" i="54"/>
  <c r="BV11" i="54"/>
  <c r="AR11" i="54"/>
  <c r="BZ8" i="54"/>
  <c r="AV8" i="54"/>
  <c r="BZ6" i="54"/>
  <c r="AV6" i="54"/>
  <c r="BV17" i="54"/>
  <c r="AR17" i="54"/>
  <c r="AH17" i="53" s="1"/>
  <c r="M3" i="54"/>
  <c r="S9" i="54"/>
  <c r="S13" i="54"/>
  <c r="S16" i="54"/>
  <c r="S7" i="54"/>
  <c r="S15" i="54"/>
  <c r="O17" i="54"/>
  <c r="Q18" i="54"/>
  <c r="S19" i="54"/>
  <c r="S23" i="54"/>
  <c r="S24" i="54"/>
  <c r="Q5" i="54"/>
  <c r="S6" i="54"/>
  <c r="S14" i="54"/>
  <c r="S22" i="54"/>
  <c r="O11" i="54"/>
  <c r="O10" i="54"/>
  <c r="R21" i="54"/>
  <c r="S12" i="54"/>
  <c r="R4" i="54"/>
  <c r="R20" i="54"/>
  <c r="S8" i="54"/>
  <c r="BZ13" i="54"/>
  <c r="AV13" i="54"/>
  <c r="BX5" i="54"/>
  <c r="AT5" i="54"/>
  <c r="BZ15" i="54"/>
  <c r="AV15" i="54"/>
  <c r="W25" i="12"/>
  <c r="CE24" i="55" l="1"/>
  <c r="BA8" i="55"/>
  <c r="BA29" i="55"/>
  <c r="CE29" i="55"/>
  <c r="AZ27" i="55"/>
  <c r="CD27" i="55"/>
  <c r="BA30" i="55"/>
  <c r="CE30" i="55"/>
  <c r="AY28" i="55"/>
  <c r="CC28" i="55"/>
  <c r="CC26" i="55"/>
  <c r="AY26" i="55"/>
  <c r="X16" i="55"/>
  <c r="X23" i="55"/>
  <c r="CF23" i="55" s="1"/>
  <c r="CE7" i="55"/>
  <c r="CC5" i="55"/>
  <c r="X7" i="55"/>
  <c r="BB7" i="55" s="1"/>
  <c r="BA14" i="55"/>
  <c r="X14" i="55"/>
  <c r="BB14" i="55" s="1"/>
  <c r="BA23" i="55"/>
  <c r="V5" i="55"/>
  <c r="CD5" i="55" s="1"/>
  <c r="X24" i="55"/>
  <c r="CF24" i="55" s="1"/>
  <c r="W21" i="55"/>
  <c r="CE21" i="55" s="1"/>
  <c r="CD22" i="55"/>
  <c r="AZ22" i="55"/>
  <c r="CC20" i="55"/>
  <c r="AY20" i="55"/>
  <c r="AY12" i="55"/>
  <c r="CB15" i="55"/>
  <c r="AX15" i="55"/>
  <c r="AY6" i="55"/>
  <c r="CD9" i="55"/>
  <c r="AZ9" i="55"/>
  <c r="W25" i="55"/>
  <c r="W27" i="55"/>
  <c r="X29" i="55"/>
  <c r="X30" i="55"/>
  <c r="V26" i="55"/>
  <c r="V28" i="55"/>
  <c r="U15" i="55"/>
  <c r="U19" i="55"/>
  <c r="V6" i="55"/>
  <c r="V12" i="55"/>
  <c r="W22" i="55"/>
  <c r="V20" i="55"/>
  <c r="W13" i="55"/>
  <c r="W9" i="55"/>
  <c r="CE9" i="55" s="1"/>
  <c r="CB19" i="55"/>
  <c r="AX19" i="55"/>
  <c r="CD13" i="55"/>
  <c r="AZ13" i="55"/>
  <c r="CF16" i="55"/>
  <c r="BB16" i="55"/>
  <c r="CB11" i="55"/>
  <c r="AX11" i="55"/>
  <c r="BZ3" i="55"/>
  <c r="AL10" i="12"/>
  <c r="Y24" i="55" s="1"/>
  <c r="U10" i="55"/>
  <c r="Y8" i="55"/>
  <c r="X4" i="55"/>
  <c r="U11" i="55"/>
  <c r="CC11" i="55" s="1"/>
  <c r="S3" i="55"/>
  <c r="U17" i="55"/>
  <c r="W18" i="55"/>
  <c r="CE4" i="55"/>
  <c r="BA4" i="55"/>
  <c r="CD18" i="55"/>
  <c r="AZ18" i="55"/>
  <c r="CF8" i="55"/>
  <c r="BB8" i="55"/>
  <c r="CB17" i="55"/>
  <c r="AX17" i="55"/>
  <c r="CB10" i="55"/>
  <c r="AX10" i="55"/>
  <c r="CD17" i="57"/>
  <c r="AZ17" i="57"/>
  <c r="CE16" i="57"/>
  <c r="BA16" i="57"/>
  <c r="AW15" i="59"/>
  <c r="AW23" i="59"/>
  <c r="AW14" i="59"/>
  <c r="AW6" i="59"/>
  <c r="AU18" i="59"/>
  <c r="AU5" i="59"/>
  <c r="AS10" i="59"/>
  <c r="AW7" i="59"/>
  <c r="AV21" i="59"/>
  <c r="AW8" i="59"/>
  <c r="AW24" i="59"/>
  <c r="AW13" i="59"/>
  <c r="AW9" i="59"/>
  <c r="AV4" i="59"/>
  <c r="AV20" i="59"/>
  <c r="AW16" i="59"/>
  <c r="AW19" i="59"/>
  <c r="AS17" i="59"/>
  <c r="AW12" i="59"/>
  <c r="AW22" i="59"/>
  <c r="BW10" i="54"/>
  <c r="AS10" i="54"/>
  <c r="CA19" i="54"/>
  <c r="AW19" i="54"/>
  <c r="BU3" i="54"/>
  <c r="BW11" i="54"/>
  <c r="AS11" i="54"/>
  <c r="BY18" i="54"/>
  <c r="AU18" i="54"/>
  <c r="AQ3" i="54"/>
  <c r="CA9" i="54"/>
  <c r="AW9" i="54"/>
  <c r="CA8" i="54"/>
  <c r="AW8" i="54"/>
  <c r="CA22" i="54"/>
  <c r="AW22" i="54"/>
  <c r="BW17" i="54"/>
  <c r="AS17" i="54"/>
  <c r="CA23" i="54"/>
  <c r="AW23" i="54"/>
  <c r="CA14" i="54"/>
  <c r="AW14" i="54"/>
  <c r="CA15" i="54"/>
  <c r="AW15" i="54"/>
  <c r="T8" i="54"/>
  <c r="P10" i="54"/>
  <c r="T12" i="54"/>
  <c r="T16" i="54"/>
  <c r="T24" i="54"/>
  <c r="S21" i="54"/>
  <c r="N3" i="54"/>
  <c r="T7" i="54"/>
  <c r="T15" i="54"/>
  <c r="P17" i="54"/>
  <c r="R18" i="54"/>
  <c r="T19" i="54"/>
  <c r="T23" i="54"/>
  <c r="R5" i="54"/>
  <c r="T6" i="54"/>
  <c r="T14" i="54"/>
  <c r="T22" i="54"/>
  <c r="S20" i="54"/>
  <c r="T9" i="54"/>
  <c r="P11" i="54"/>
  <c r="T13" i="54"/>
  <c r="S4" i="54"/>
  <c r="BZ20" i="54"/>
  <c r="AV20" i="54"/>
  <c r="CA6" i="54"/>
  <c r="AW6" i="54"/>
  <c r="CA7" i="54"/>
  <c r="AW7" i="54"/>
  <c r="BZ21" i="54"/>
  <c r="AV21" i="54"/>
  <c r="BZ4" i="54"/>
  <c r="AV4" i="54"/>
  <c r="BY5" i="54"/>
  <c r="AU5" i="54"/>
  <c r="CA16" i="54"/>
  <c r="AW16" i="54"/>
  <c r="CA12" i="54"/>
  <c r="AW12" i="54"/>
  <c r="CA24" i="54"/>
  <c r="AW24" i="54"/>
  <c r="CA13" i="54"/>
  <c r="AW13" i="54"/>
  <c r="AH13" i="53" s="1"/>
  <c r="X25" i="12"/>
  <c r="CF7" i="55" l="1"/>
  <c r="BA25" i="55"/>
  <c r="CE25" i="55"/>
  <c r="AZ28" i="55"/>
  <c r="CD28" i="55"/>
  <c r="BB30" i="55"/>
  <c r="CF30" i="55"/>
  <c r="BB29" i="55"/>
  <c r="CF29" i="55"/>
  <c r="BA27" i="55"/>
  <c r="CE27" i="55"/>
  <c r="CD26" i="55"/>
  <c r="AZ26" i="55"/>
  <c r="BB23" i="55"/>
  <c r="CF14" i="55"/>
  <c r="BA21" i="55"/>
  <c r="AZ5" i="55"/>
  <c r="X21" i="55"/>
  <c r="CF21" i="55" s="1"/>
  <c r="W5" i="55"/>
  <c r="CE5" i="55" s="1"/>
  <c r="BB24" i="55"/>
  <c r="Y7" i="55"/>
  <c r="BC7" i="55" s="1"/>
  <c r="Y23" i="55"/>
  <c r="BC23" i="55" s="1"/>
  <c r="Y14" i="55"/>
  <c r="BC14" i="55" s="1"/>
  <c r="CE13" i="55"/>
  <c r="BA13" i="55"/>
  <c r="BA22" i="55"/>
  <c r="CE22" i="55"/>
  <c r="CD12" i="55"/>
  <c r="AZ12" i="55"/>
  <c r="CD6" i="55"/>
  <c r="AZ6" i="55"/>
  <c r="CD20" i="55"/>
  <c r="AZ20" i="55"/>
  <c r="Y16" i="55"/>
  <c r="CG16" i="55" s="1"/>
  <c r="CC19" i="55"/>
  <c r="AY19" i="55"/>
  <c r="CC15" i="55"/>
  <c r="AY15" i="55"/>
  <c r="X25" i="55"/>
  <c r="X27" i="55"/>
  <c r="W26" i="55"/>
  <c r="Y29" i="55"/>
  <c r="CG29" i="55" s="1"/>
  <c r="Y30" i="55"/>
  <c r="W28" i="55"/>
  <c r="V15" i="55"/>
  <c r="V19" i="55"/>
  <c r="W12" i="55"/>
  <c r="BA12" i="55" s="1"/>
  <c r="W6" i="55"/>
  <c r="X13" i="55"/>
  <c r="X9" i="55"/>
  <c r="CF9" i="55" s="1"/>
  <c r="X22" i="55"/>
  <c r="W20" i="55"/>
  <c r="CE20" i="55" s="1"/>
  <c r="BA9" i="55"/>
  <c r="CC17" i="55"/>
  <c r="AY17" i="55"/>
  <c r="CC10" i="55"/>
  <c r="AY10" i="55"/>
  <c r="AW3" i="55"/>
  <c r="AY11" i="55"/>
  <c r="CG24" i="55"/>
  <c r="BC24" i="55"/>
  <c r="CG8" i="55"/>
  <c r="BC8" i="55"/>
  <c r="CG23" i="55"/>
  <c r="AM10" i="12"/>
  <c r="Z23" i="55" s="1"/>
  <c r="Y4" i="55"/>
  <c r="V11" i="55"/>
  <c r="T3" i="55"/>
  <c r="X18" i="55"/>
  <c r="V17" i="55"/>
  <c r="V10" i="55"/>
  <c r="CE18" i="55"/>
  <c r="BA18" i="55"/>
  <c r="CA3" i="55"/>
  <c r="CF4" i="55"/>
  <c r="BB4" i="55"/>
  <c r="CE17" i="57"/>
  <c r="BA17" i="57"/>
  <c r="CF16" i="57"/>
  <c r="BB16" i="57"/>
  <c r="AK15" i="53" s="1"/>
  <c r="AX19" i="59"/>
  <c r="AR3" i="59"/>
  <c r="AV5" i="59"/>
  <c r="AT10" i="59"/>
  <c r="AX13" i="59"/>
  <c r="AX16" i="59"/>
  <c r="AT17" i="59"/>
  <c r="AX6" i="59"/>
  <c r="AX9" i="59"/>
  <c r="AW21" i="59"/>
  <c r="AV18" i="59"/>
  <c r="AX12" i="59"/>
  <c r="AX14" i="59"/>
  <c r="AX22" i="59"/>
  <c r="AX23" i="59"/>
  <c r="AW4" i="59"/>
  <c r="AT11" i="59"/>
  <c r="AX24" i="59"/>
  <c r="AX8" i="59"/>
  <c r="AX7" i="59"/>
  <c r="AW20" i="59"/>
  <c r="AX15" i="59"/>
  <c r="BV3" i="54"/>
  <c r="AR3" i="54"/>
  <c r="CB13" i="54"/>
  <c r="AX13" i="54"/>
  <c r="CA21" i="54"/>
  <c r="AW21" i="54"/>
  <c r="BZ5" i="54"/>
  <c r="AV5" i="54"/>
  <c r="T4" i="54"/>
  <c r="T20" i="54"/>
  <c r="S5" i="54"/>
  <c r="Q11" i="54"/>
  <c r="U8" i="54"/>
  <c r="Q10" i="54"/>
  <c r="U12" i="54"/>
  <c r="U16" i="54"/>
  <c r="U24" i="54"/>
  <c r="U14" i="54"/>
  <c r="U7" i="54"/>
  <c r="U15" i="54"/>
  <c r="Q17" i="54"/>
  <c r="S18" i="54"/>
  <c r="U19" i="54"/>
  <c r="U23" i="54"/>
  <c r="U22" i="54"/>
  <c r="U6" i="54"/>
  <c r="T21" i="54"/>
  <c r="O3" i="54"/>
  <c r="U9" i="54"/>
  <c r="U13" i="54"/>
  <c r="BX11" i="54"/>
  <c r="AT11" i="54"/>
  <c r="CB23" i="54"/>
  <c r="AX23" i="54"/>
  <c r="CB24" i="54"/>
  <c r="AX24" i="54"/>
  <c r="CA4" i="54"/>
  <c r="AW4" i="54"/>
  <c r="CB9" i="54"/>
  <c r="AX9" i="54"/>
  <c r="CB19" i="54"/>
  <c r="AX19" i="54"/>
  <c r="CB16" i="54"/>
  <c r="AX16" i="54"/>
  <c r="CA20" i="54"/>
  <c r="AW20" i="54"/>
  <c r="BZ18" i="54"/>
  <c r="AV18" i="54"/>
  <c r="CB12" i="54"/>
  <c r="AX12" i="54"/>
  <c r="CB22" i="54"/>
  <c r="AX22" i="54"/>
  <c r="BX17" i="54"/>
  <c r="AT17" i="54"/>
  <c r="BX10" i="54"/>
  <c r="AT10" i="54"/>
  <c r="CB14" i="54"/>
  <c r="AX14" i="54"/>
  <c r="CB15" i="54"/>
  <c r="AX15" i="54"/>
  <c r="CB8" i="54"/>
  <c r="AX8" i="54"/>
  <c r="CB6" i="54"/>
  <c r="AX6" i="54"/>
  <c r="CB7" i="54"/>
  <c r="AX7" i="54"/>
  <c r="Y25" i="12"/>
  <c r="BC30" i="55" l="1"/>
  <c r="CG30" i="55"/>
  <c r="BA5" i="55"/>
  <c r="BB25" i="55"/>
  <c r="CF25" i="55"/>
  <c r="BB27" i="55"/>
  <c r="CF27" i="55"/>
  <c r="BA28" i="55"/>
  <c r="CE28" i="55"/>
  <c r="CE26" i="55"/>
  <c r="BA26" i="55"/>
  <c r="BB21" i="55"/>
  <c r="CG7" i="55"/>
  <c r="Z7" i="55"/>
  <c r="CH7" i="55" s="1"/>
  <c r="Z8" i="55"/>
  <c r="CH8" i="55" s="1"/>
  <c r="CG14" i="55"/>
  <c r="X5" i="55"/>
  <c r="Z14" i="55"/>
  <c r="BD14" i="55" s="1"/>
  <c r="Z16" i="55"/>
  <c r="CH16" i="55" s="1"/>
  <c r="Y21" i="55"/>
  <c r="BC21" i="55" s="1"/>
  <c r="Z24" i="55"/>
  <c r="CH24" i="55" s="1"/>
  <c r="BB9" i="55"/>
  <c r="BC16" i="55"/>
  <c r="CF13" i="55"/>
  <c r="BB13" i="55"/>
  <c r="AI13" i="53" s="1"/>
  <c r="CE12" i="55"/>
  <c r="CE6" i="55"/>
  <c r="CD19" i="55"/>
  <c r="AZ19" i="55"/>
  <c r="AZ15" i="55"/>
  <c r="CD15" i="55"/>
  <c r="Y25" i="55"/>
  <c r="Y27" i="55"/>
  <c r="X28" i="55"/>
  <c r="Z30" i="55"/>
  <c r="Z29" i="55"/>
  <c r="X26" i="55"/>
  <c r="W19" i="55"/>
  <c r="CE19" i="55" s="1"/>
  <c r="W15" i="55"/>
  <c r="X12" i="55"/>
  <c r="CF12" i="55" s="1"/>
  <c r="X6" i="55"/>
  <c r="CF6" i="55" s="1"/>
  <c r="Y13" i="55"/>
  <c r="CG13" i="55" s="1"/>
  <c r="Y9" i="55"/>
  <c r="Y22" i="55"/>
  <c r="X20" i="55"/>
  <c r="BA6" i="55"/>
  <c r="CF22" i="55"/>
  <c r="BB22" i="55"/>
  <c r="BC29" i="55"/>
  <c r="BA20" i="55"/>
  <c r="CH23" i="55"/>
  <c r="BD23" i="55"/>
  <c r="CD11" i="55"/>
  <c r="AZ11" i="55"/>
  <c r="CB3" i="55"/>
  <c r="CF5" i="55"/>
  <c r="BB5" i="55"/>
  <c r="CG4" i="55"/>
  <c r="BC4" i="55"/>
  <c r="BD7" i="55"/>
  <c r="CD10" i="55"/>
  <c r="AZ10" i="55"/>
  <c r="AN10" i="12"/>
  <c r="AA7" i="55" s="1"/>
  <c r="W11" i="55"/>
  <c r="U3" i="55"/>
  <c r="CC3" i="55" s="1"/>
  <c r="Y18" i="55"/>
  <c r="W17" i="55"/>
  <c r="Z4" i="55"/>
  <c r="W10" i="55"/>
  <c r="CD17" i="55"/>
  <c r="AZ17" i="55"/>
  <c r="AX3" i="55"/>
  <c r="CF18" i="55"/>
  <c r="BB18" i="55"/>
  <c r="CF17" i="57"/>
  <c r="BB17" i="57"/>
  <c r="AK16" i="53" s="1"/>
  <c r="CG16" i="57"/>
  <c r="BC16" i="57"/>
  <c r="AY9" i="59"/>
  <c r="AX20" i="59"/>
  <c r="AY8" i="59"/>
  <c r="AY15" i="59"/>
  <c r="AY14" i="59"/>
  <c r="AY13" i="59"/>
  <c r="AY22" i="59"/>
  <c r="AW5" i="59"/>
  <c r="AY23" i="59"/>
  <c r="AY19" i="59"/>
  <c r="AY24" i="59"/>
  <c r="AY16" i="59"/>
  <c r="AS3" i="59"/>
  <c r="AX21" i="59"/>
  <c r="AY6" i="59"/>
  <c r="AU17" i="59"/>
  <c r="AY7" i="59"/>
  <c r="AU10" i="59"/>
  <c r="AY12" i="59"/>
  <c r="AX4" i="59"/>
  <c r="AU11" i="59"/>
  <c r="AW18" i="59"/>
  <c r="CC9" i="54"/>
  <c r="AY9" i="54"/>
  <c r="BY17" i="54"/>
  <c r="AU17" i="54"/>
  <c r="CC8" i="54"/>
  <c r="AY8" i="54"/>
  <c r="BW3" i="54"/>
  <c r="AS3" i="54"/>
  <c r="CC15" i="54"/>
  <c r="AY15" i="54"/>
  <c r="BY11" i="54"/>
  <c r="AU11" i="54"/>
  <c r="BY10" i="54"/>
  <c r="AU10" i="54"/>
  <c r="CB21" i="54"/>
  <c r="AX21" i="54"/>
  <c r="CC7" i="54"/>
  <c r="AY7" i="54"/>
  <c r="CA5" i="54"/>
  <c r="AW5" i="54"/>
  <c r="CC13" i="54"/>
  <c r="AY13" i="54"/>
  <c r="CC6" i="54"/>
  <c r="AY6" i="54"/>
  <c r="CC14" i="54"/>
  <c r="AY14" i="54"/>
  <c r="CC22" i="54"/>
  <c r="AY22" i="54"/>
  <c r="CC24" i="54"/>
  <c r="AY24" i="54"/>
  <c r="CB20" i="54"/>
  <c r="AX20" i="54"/>
  <c r="CC23" i="54"/>
  <c r="AY23" i="54"/>
  <c r="CC16" i="54"/>
  <c r="AY16" i="54"/>
  <c r="CB4" i="54"/>
  <c r="AX4" i="54"/>
  <c r="CA18" i="54"/>
  <c r="AW18" i="54"/>
  <c r="V9" i="54"/>
  <c r="R11" i="54"/>
  <c r="V13" i="54"/>
  <c r="U4" i="54"/>
  <c r="U20" i="54"/>
  <c r="V8" i="54"/>
  <c r="R10" i="54"/>
  <c r="V12" i="54"/>
  <c r="V16" i="54"/>
  <c r="V24" i="54"/>
  <c r="P3" i="54"/>
  <c r="U21" i="54"/>
  <c r="V7" i="54"/>
  <c r="V15" i="54"/>
  <c r="R17" i="54"/>
  <c r="T18" i="54"/>
  <c r="V19" i="54"/>
  <c r="V23" i="54"/>
  <c r="T5" i="54"/>
  <c r="V6" i="54"/>
  <c r="V14" i="54"/>
  <c r="V22" i="54"/>
  <c r="CC19" i="54"/>
  <c r="AY19" i="54"/>
  <c r="CC12" i="54"/>
  <c r="AY12" i="54"/>
  <c r="Z25" i="12"/>
  <c r="BA19" i="55" l="1"/>
  <c r="BC25" i="55"/>
  <c r="CG25" i="55"/>
  <c r="BD8" i="55"/>
  <c r="BD29" i="55"/>
  <c r="CH29" i="55"/>
  <c r="BD30" i="55"/>
  <c r="CH30" i="55"/>
  <c r="BB28" i="55"/>
  <c r="CF28" i="55"/>
  <c r="BC27" i="55"/>
  <c r="CG27" i="55"/>
  <c r="CF26" i="55"/>
  <c r="BB26" i="55"/>
  <c r="CH14" i="55"/>
  <c r="BD16" i="55"/>
  <c r="Y5" i="55"/>
  <c r="CG5" i="55" s="1"/>
  <c r="CG21" i="55"/>
  <c r="BD24" i="55"/>
  <c r="BC13" i="55"/>
  <c r="AA24" i="55"/>
  <c r="CI24" i="55" s="1"/>
  <c r="CE15" i="55"/>
  <c r="BA15" i="55"/>
  <c r="BB6" i="55"/>
  <c r="Z25" i="55"/>
  <c r="Y28" i="55"/>
  <c r="AA29" i="55"/>
  <c r="Z27" i="55"/>
  <c r="AA30" i="55"/>
  <c r="Y26" i="55"/>
  <c r="X15" i="55"/>
  <c r="CF15" i="55" s="1"/>
  <c r="X19" i="55"/>
  <c r="BB19" i="55" s="1"/>
  <c r="Y12" i="55"/>
  <c r="BC12" i="55" s="1"/>
  <c r="Y6" i="55"/>
  <c r="Z22" i="55"/>
  <c r="Y20" i="55"/>
  <c r="CG20" i="55" s="1"/>
  <c r="Z13" i="55"/>
  <c r="Z9" i="55"/>
  <c r="AA16" i="55"/>
  <c r="CI16" i="55" s="1"/>
  <c r="AA14" i="55"/>
  <c r="CI14" i="55" s="1"/>
  <c r="CF20" i="55"/>
  <c r="BB20" i="55"/>
  <c r="CG22" i="55"/>
  <c r="BC22" i="55"/>
  <c r="BB12" i="55"/>
  <c r="CG9" i="55"/>
  <c r="BC9" i="55"/>
  <c r="Z21" i="55"/>
  <c r="CH21" i="55" s="1"/>
  <c r="AA8" i="55"/>
  <c r="CI8" i="55" s="1"/>
  <c r="AA23" i="55"/>
  <c r="BE23" i="55" s="1"/>
  <c r="CH4" i="55"/>
  <c r="BD4" i="55"/>
  <c r="CE11" i="55"/>
  <c r="BA11" i="55"/>
  <c r="CI13" i="55"/>
  <c r="AO10" i="12"/>
  <c r="AB8" i="55" s="1"/>
  <c r="V3" i="55"/>
  <c r="Z18" i="55"/>
  <c r="X17" i="55"/>
  <c r="X10" i="55"/>
  <c r="X11" i="55"/>
  <c r="AA4" i="55"/>
  <c r="CI7" i="55"/>
  <c r="BE7" i="55"/>
  <c r="AY3" i="55"/>
  <c r="CE10" i="55"/>
  <c r="BA10" i="55"/>
  <c r="CE17" i="55"/>
  <c r="BA17" i="55"/>
  <c r="CG18" i="55"/>
  <c r="BC18" i="55"/>
  <c r="CG17" i="57"/>
  <c r="BC17" i="57"/>
  <c r="CH16" i="57"/>
  <c r="BD16" i="57"/>
  <c r="AZ12" i="59"/>
  <c r="AZ13" i="59"/>
  <c r="AX5" i="59"/>
  <c r="AY21" i="59"/>
  <c r="AZ15" i="59"/>
  <c r="AZ22" i="59"/>
  <c r="AX18" i="59"/>
  <c r="AZ9" i="59"/>
  <c r="AT3" i="59"/>
  <c r="AZ24" i="59"/>
  <c r="AV11" i="59"/>
  <c r="AZ16" i="59"/>
  <c r="AZ23" i="59"/>
  <c r="AZ19" i="59"/>
  <c r="AZ6" i="59"/>
  <c r="AZ8" i="59"/>
  <c r="AY4" i="59"/>
  <c r="AV10" i="59"/>
  <c r="AZ14" i="59"/>
  <c r="AZ7" i="59"/>
  <c r="AV17" i="59"/>
  <c r="AY20" i="59"/>
  <c r="CD14" i="54"/>
  <c r="AZ14" i="54"/>
  <c r="CD6" i="54"/>
  <c r="AZ6" i="54"/>
  <c r="CC21" i="54"/>
  <c r="AY21" i="54"/>
  <c r="CC20" i="54"/>
  <c r="AY20" i="54"/>
  <c r="CB5" i="54"/>
  <c r="AX5" i="54"/>
  <c r="BX3" i="54"/>
  <c r="AT3" i="54"/>
  <c r="CC4" i="54"/>
  <c r="AY4" i="54"/>
  <c r="CD23" i="54"/>
  <c r="AZ23" i="54"/>
  <c r="CD24" i="54"/>
  <c r="AZ24" i="54"/>
  <c r="CD13" i="54"/>
  <c r="AZ13" i="54"/>
  <c r="CD7" i="54"/>
  <c r="AZ7" i="54"/>
  <c r="CD19" i="54"/>
  <c r="AZ19" i="54"/>
  <c r="CD16" i="54"/>
  <c r="AZ16" i="54"/>
  <c r="BZ11" i="54"/>
  <c r="AV11" i="54"/>
  <c r="CB18" i="54"/>
  <c r="AX18" i="54"/>
  <c r="CD12" i="54"/>
  <c r="AZ12" i="54"/>
  <c r="CD9" i="54"/>
  <c r="AZ9" i="54"/>
  <c r="V21" i="54"/>
  <c r="U18" i="54"/>
  <c r="W22" i="54"/>
  <c r="W9" i="54"/>
  <c r="S11" i="54"/>
  <c r="W13" i="54"/>
  <c r="W23" i="54"/>
  <c r="W14" i="54"/>
  <c r="V4" i="54"/>
  <c r="V20" i="54"/>
  <c r="S17" i="54"/>
  <c r="W8" i="54"/>
  <c r="S10" i="54"/>
  <c r="W12" i="54"/>
  <c r="W16" i="54"/>
  <c r="W24" i="54"/>
  <c r="W15" i="54"/>
  <c r="W19" i="54"/>
  <c r="Q3" i="54"/>
  <c r="W7" i="54"/>
  <c r="U5" i="54"/>
  <c r="W6" i="54"/>
  <c r="BZ17" i="54"/>
  <c r="AV17" i="54"/>
  <c r="BZ10" i="54"/>
  <c r="AV10" i="54"/>
  <c r="CD22" i="54"/>
  <c r="AZ22" i="54"/>
  <c r="CD15" i="54"/>
  <c r="AZ15" i="54"/>
  <c r="CD8" i="54"/>
  <c r="AZ8" i="54"/>
  <c r="AA25" i="12"/>
  <c r="BC5" i="55" l="1"/>
  <c r="BD25" i="55"/>
  <c r="CH25" i="55"/>
  <c r="BE30" i="55"/>
  <c r="CI30" i="55"/>
  <c r="BE16" i="55"/>
  <c r="BD27" i="55"/>
  <c r="CH27" i="55"/>
  <c r="BE29" i="55"/>
  <c r="CI29" i="55"/>
  <c r="BC28" i="55"/>
  <c r="CG28" i="55"/>
  <c r="CG26" i="55"/>
  <c r="BC26" i="55"/>
  <c r="BC20" i="55"/>
  <c r="AB23" i="55"/>
  <c r="CJ23" i="55" s="1"/>
  <c r="BE24" i="55"/>
  <c r="BE14" i="55"/>
  <c r="CI23" i="55"/>
  <c r="BD21" i="55"/>
  <c r="BE8" i="55"/>
  <c r="AA25" i="55"/>
  <c r="AB29" i="55"/>
  <c r="AA27" i="55"/>
  <c r="Z28" i="55"/>
  <c r="Z26" i="55"/>
  <c r="AB30" i="55"/>
  <c r="Y19" i="55"/>
  <c r="Y15" i="55"/>
  <c r="BC15" i="55" s="1"/>
  <c r="Z6" i="55"/>
  <c r="BD6" i="55" s="1"/>
  <c r="Z12" i="55"/>
  <c r="CH12" i="55" s="1"/>
  <c r="AA13" i="55"/>
  <c r="BE13" i="55" s="1"/>
  <c r="Z20" i="55"/>
  <c r="AA9" i="55"/>
  <c r="AA22" i="55"/>
  <c r="CG6" i="55"/>
  <c r="BC6" i="55"/>
  <c r="CF19" i="55"/>
  <c r="AB16" i="55"/>
  <c r="CJ16" i="55" s="1"/>
  <c r="AB24" i="55"/>
  <c r="CJ24" i="55" s="1"/>
  <c r="Z5" i="55"/>
  <c r="CH5" i="55" s="1"/>
  <c r="BB15" i="55"/>
  <c r="AB7" i="55"/>
  <c r="CJ7" i="55" s="1"/>
  <c r="CH9" i="55"/>
  <c r="BD9" i="55"/>
  <c r="CG12" i="55"/>
  <c r="AB14" i="55"/>
  <c r="BF14" i="55" s="1"/>
  <c r="BD13" i="55"/>
  <c r="CH13" i="55"/>
  <c r="AA21" i="55"/>
  <c r="CI21" i="55" s="1"/>
  <c r="CH22" i="55"/>
  <c r="BD22" i="55"/>
  <c r="CF11" i="55"/>
  <c r="BB11" i="55"/>
  <c r="CJ13" i="55"/>
  <c r="CF17" i="55"/>
  <c r="BB17" i="55"/>
  <c r="CJ8" i="55"/>
  <c r="BF8" i="55"/>
  <c r="CH18" i="55"/>
  <c r="BD18" i="55"/>
  <c r="CF10" i="55"/>
  <c r="BB10" i="55"/>
  <c r="AP10" i="12"/>
  <c r="AC16" i="55" s="1"/>
  <c r="W3" i="55"/>
  <c r="AA18" i="55"/>
  <c r="Y17" i="55"/>
  <c r="Y10" i="55"/>
  <c r="AB4" i="55"/>
  <c r="Y11" i="55"/>
  <c r="CI4" i="55"/>
  <c r="BE4" i="55"/>
  <c r="CD3" i="55"/>
  <c r="AZ3" i="55"/>
  <c r="CH17" i="57"/>
  <c r="BD17" i="57"/>
  <c r="CI16" i="57"/>
  <c r="BE16" i="57"/>
  <c r="BA19" i="59"/>
  <c r="AZ20" i="59"/>
  <c r="BA8" i="59"/>
  <c r="BA16" i="59"/>
  <c r="AZ4" i="59"/>
  <c r="BA13" i="59"/>
  <c r="AW10" i="59"/>
  <c r="BA14" i="59"/>
  <c r="AZ21" i="59"/>
  <c r="AW11" i="59"/>
  <c r="AW17" i="59"/>
  <c r="BA23" i="59"/>
  <c r="BA24" i="59"/>
  <c r="AU3" i="59"/>
  <c r="BA6" i="59"/>
  <c r="AY5" i="59"/>
  <c r="AY18" i="59"/>
  <c r="BA9" i="59"/>
  <c r="BA12" i="59"/>
  <c r="BA7" i="59"/>
  <c r="BA15" i="59"/>
  <c r="BA22" i="59"/>
  <c r="CE9" i="54"/>
  <c r="BA9" i="54"/>
  <c r="CE19" i="54"/>
  <c r="BA19" i="54"/>
  <c r="CE22" i="54"/>
  <c r="BA22" i="54"/>
  <c r="CE15" i="54"/>
  <c r="BA15" i="54"/>
  <c r="CD20" i="54"/>
  <c r="AZ20" i="54"/>
  <c r="CC18" i="54"/>
  <c r="AY18" i="54"/>
  <c r="CE24" i="54"/>
  <c r="BA24" i="54"/>
  <c r="CD4" i="54"/>
  <c r="AZ4" i="54"/>
  <c r="CD21" i="54"/>
  <c r="AZ21" i="54"/>
  <c r="CE16" i="54"/>
  <c r="BA16" i="54"/>
  <c r="CE14" i="54"/>
  <c r="BA14" i="54"/>
  <c r="CA17" i="54"/>
  <c r="AW17" i="54"/>
  <c r="V5" i="54"/>
  <c r="X6" i="54"/>
  <c r="X14" i="54"/>
  <c r="X22" i="54"/>
  <c r="W21" i="54"/>
  <c r="X9" i="54"/>
  <c r="T11" i="54"/>
  <c r="X13" i="54"/>
  <c r="W4" i="54"/>
  <c r="W20" i="54"/>
  <c r="R3" i="54"/>
  <c r="X8" i="54"/>
  <c r="T10" i="54"/>
  <c r="X12" i="54"/>
  <c r="X16" i="54"/>
  <c r="X24" i="54"/>
  <c r="X7" i="54"/>
  <c r="X15" i="54"/>
  <c r="T17" i="54"/>
  <c r="V18" i="54"/>
  <c r="X19" i="54"/>
  <c r="X23" i="54"/>
  <c r="CE6" i="54"/>
  <c r="BA6" i="54"/>
  <c r="CE12" i="54"/>
  <c r="BA12" i="54"/>
  <c r="CE23" i="54"/>
  <c r="BA23" i="54"/>
  <c r="CC5" i="54"/>
  <c r="AY5" i="54"/>
  <c r="CA10" i="54"/>
  <c r="AW10" i="54"/>
  <c r="CE13" i="54"/>
  <c r="BA13" i="54"/>
  <c r="BY3" i="54"/>
  <c r="AU3" i="54"/>
  <c r="CE7" i="54"/>
  <c r="BA7" i="54"/>
  <c r="CE8" i="54"/>
  <c r="BA8" i="54"/>
  <c r="CA11" i="54"/>
  <c r="AW11" i="54"/>
  <c r="AB25" i="12"/>
  <c r="BF23" i="55" l="1"/>
  <c r="BD28" i="55"/>
  <c r="CH28" i="55"/>
  <c r="BF29" i="55"/>
  <c r="CJ29" i="55"/>
  <c r="BE25" i="55"/>
  <c r="CI25" i="55"/>
  <c r="BE27" i="55"/>
  <c r="CI27" i="55"/>
  <c r="BF30" i="55"/>
  <c r="CJ30" i="55"/>
  <c r="CH26" i="55"/>
  <c r="BD26" i="55"/>
  <c r="AC8" i="55"/>
  <c r="CK8" i="55" s="1"/>
  <c r="BE21" i="55"/>
  <c r="AB21" i="55"/>
  <c r="CJ21" i="55" s="1"/>
  <c r="AC14" i="55"/>
  <c r="BD12" i="55"/>
  <c r="BF16" i="55"/>
  <c r="AA5" i="55"/>
  <c r="BE5" i="55" s="1"/>
  <c r="AC24" i="55"/>
  <c r="CK24" i="55" s="1"/>
  <c r="AC7" i="55"/>
  <c r="BG7" i="55" s="1"/>
  <c r="BD5" i="55"/>
  <c r="BF24" i="55"/>
  <c r="CJ14" i="55"/>
  <c r="BF7" i="55"/>
  <c r="CG15" i="55"/>
  <c r="BE22" i="55"/>
  <c r="CI22" i="55"/>
  <c r="BE9" i="55"/>
  <c r="CI9" i="55"/>
  <c r="CH20" i="55"/>
  <c r="BD20" i="55"/>
  <c r="CG19" i="55"/>
  <c r="BC19" i="55"/>
  <c r="AB25" i="55"/>
  <c r="AB27" i="55"/>
  <c r="AC29" i="55"/>
  <c r="AC30" i="55"/>
  <c r="AA26" i="55"/>
  <c r="AA28" i="55"/>
  <c r="Z15" i="55"/>
  <c r="Z19" i="55"/>
  <c r="CH19" i="55" s="1"/>
  <c r="AA12" i="55"/>
  <c r="AA6" i="55"/>
  <c r="BE6" i="55" s="1"/>
  <c r="AB22" i="55"/>
  <c r="AA20" i="55"/>
  <c r="AB13" i="55"/>
  <c r="BF13" i="55" s="1"/>
  <c r="AB9" i="55"/>
  <c r="AC23" i="55"/>
  <c r="BG23" i="55" s="1"/>
  <c r="CH6" i="55"/>
  <c r="CI18" i="55"/>
  <c r="BE18" i="55"/>
  <c r="AQ10" i="12"/>
  <c r="AB5" i="55" s="1"/>
  <c r="AB18" i="55"/>
  <c r="Z17" i="55"/>
  <c r="Z10" i="55"/>
  <c r="AC4" i="55"/>
  <c r="Z11" i="55"/>
  <c r="X3" i="55"/>
  <c r="CG17" i="55"/>
  <c r="BC17" i="55"/>
  <c r="CG10" i="55"/>
  <c r="BC10" i="55"/>
  <c r="CG11" i="55"/>
  <c r="BC11" i="55"/>
  <c r="CK16" i="55"/>
  <c r="BG16" i="55"/>
  <c r="CE3" i="55"/>
  <c r="BA3" i="55"/>
  <c r="CK13" i="55"/>
  <c r="CJ4" i="55"/>
  <c r="BF4" i="55"/>
  <c r="CK14" i="55"/>
  <c r="BG14" i="55"/>
  <c r="CI17" i="57"/>
  <c r="CS17" i="57" s="1"/>
  <c r="BE17" i="57"/>
  <c r="CJ16" i="57"/>
  <c r="BF16" i="57"/>
  <c r="BA21" i="59"/>
  <c r="BB22" i="59"/>
  <c r="BB15" i="59"/>
  <c r="BB14" i="59"/>
  <c r="BB13" i="59"/>
  <c r="BA20" i="59"/>
  <c r="AV3" i="59"/>
  <c r="BA4" i="59"/>
  <c r="AX17" i="59"/>
  <c r="AX11" i="59"/>
  <c r="BB6" i="59"/>
  <c r="BB7" i="59"/>
  <c r="AZ18" i="59"/>
  <c r="BB9" i="59"/>
  <c r="BC24" i="59"/>
  <c r="BB12" i="59"/>
  <c r="BB23" i="59"/>
  <c r="BB8" i="59"/>
  <c r="BB24" i="59"/>
  <c r="AZ5" i="59"/>
  <c r="BB19" i="59"/>
  <c r="AX10" i="59"/>
  <c r="BB16" i="59"/>
  <c r="CF16" i="54"/>
  <c r="BB16" i="54"/>
  <c r="AH16" i="53" s="1"/>
  <c r="CF23" i="54"/>
  <c r="BB23" i="54"/>
  <c r="CF12" i="54"/>
  <c r="BB12" i="54"/>
  <c r="CB11" i="54"/>
  <c r="AX11" i="54"/>
  <c r="CF19" i="54"/>
  <c r="BB19" i="54"/>
  <c r="CB10" i="54"/>
  <c r="AX10" i="54"/>
  <c r="CF9" i="54"/>
  <c r="BB9" i="54"/>
  <c r="CD18" i="54"/>
  <c r="AZ18" i="54"/>
  <c r="AH18" i="53" s="1"/>
  <c r="CF8" i="54"/>
  <c r="BB8" i="54"/>
  <c r="CE21" i="54"/>
  <c r="BA21" i="54"/>
  <c r="CB17" i="54"/>
  <c r="AX17" i="54"/>
  <c r="CF22" i="54"/>
  <c r="BB22" i="54"/>
  <c r="CF13" i="54"/>
  <c r="BB13" i="54"/>
  <c r="CF15" i="54"/>
  <c r="BB15" i="54"/>
  <c r="AH15" i="53" s="1"/>
  <c r="BZ3" i="54"/>
  <c r="AV3" i="54"/>
  <c r="CF14" i="54"/>
  <c r="BB14" i="54"/>
  <c r="CF7" i="54"/>
  <c r="BB7" i="54"/>
  <c r="CE20" i="54"/>
  <c r="BA20" i="54"/>
  <c r="CF6" i="54"/>
  <c r="BB6" i="54"/>
  <c r="Y19" i="54"/>
  <c r="W5" i="54"/>
  <c r="Y6" i="54"/>
  <c r="Y14" i="54"/>
  <c r="Y22" i="54"/>
  <c r="U17" i="54"/>
  <c r="X21" i="54"/>
  <c r="S3" i="54"/>
  <c r="U10" i="54"/>
  <c r="Y9" i="54"/>
  <c r="U11" i="54"/>
  <c r="Y13" i="54"/>
  <c r="Y8" i="54"/>
  <c r="Y12" i="54"/>
  <c r="Y15" i="54"/>
  <c r="W18" i="54"/>
  <c r="X4" i="54"/>
  <c r="X20" i="54"/>
  <c r="Y16" i="54"/>
  <c r="Y24" i="54"/>
  <c r="Y23" i="54"/>
  <c r="Y7" i="54"/>
  <c r="CF24" i="54"/>
  <c r="BB24" i="54"/>
  <c r="AH23" i="53" s="1"/>
  <c r="CE4" i="54"/>
  <c r="BA4" i="54"/>
  <c r="CD5" i="54"/>
  <c r="AZ5" i="54"/>
  <c r="AC25" i="12"/>
  <c r="BG8" i="55" l="1"/>
  <c r="AQ17" i="53"/>
  <c r="BE28" i="55"/>
  <c r="CI28" i="55"/>
  <c r="BG30" i="55"/>
  <c r="CK30" i="55"/>
  <c r="BG29" i="55"/>
  <c r="CK29" i="55"/>
  <c r="BF27" i="55"/>
  <c r="CJ27" i="55"/>
  <c r="BF25" i="55"/>
  <c r="CJ25" i="55"/>
  <c r="BF21" i="55"/>
  <c r="CI26" i="55"/>
  <c r="BE26" i="55"/>
  <c r="BG24" i="55"/>
  <c r="AI23" i="53" s="1"/>
  <c r="CI5" i="55"/>
  <c r="CK7" i="55"/>
  <c r="BD19" i="55"/>
  <c r="AD24" i="55"/>
  <c r="AD14" i="55"/>
  <c r="CL14" i="55" s="1"/>
  <c r="CK23" i="55"/>
  <c r="AD16" i="55"/>
  <c r="BH16" i="55" s="1"/>
  <c r="AD23" i="55"/>
  <c r="BH23" i="55" s="1"/>
  <c r="CJ22" i="55"/>
  <c r="BF22" i="55"/>
  <c r="AC21" i="55"/>
  <c r="CK21" i="55" s="1"/>
  <c r="CI12" i="55"/>
  <c r="BE12" i="55"/>
  <c r="AD7" i="55"/>
  <c r="BH7" i="55" s="1"/>
  <c r="CI6" i="55"/>
  <c r="CH15" i="55"/>
  <c r="AC25" i="55"/>
  <c r="AD29" i="55"/>
  <c r="AD30" i="55"/>
  <c r="AB28" i="55"/>
  <c r="AC27" i="55"/>
  <c r="AB26" i="55"/>
  <c r="AA19" i="55"/>
  <c r="AA15" i="55"/>
  <c r="AB6" i="55"/>
  <c r="CJ6" i="55" s="1"/>
  <c r="AB12" i="55"/>
  <c r="AC9" i="55"/>
  <c r="AC13" i="55"/>
  <c r="BG13" i="55" s="1"/>
  <c r="AC22" i="55"/>
  <c r="AB20" i="55"/>
  <c r="AD8" i="55"/>
  <c r="BH8" i="55" s="1"/>
  <c r="BF9" i="55"/>
  <c r="CJ9" i="55"/>
  <c r="BD15" i="55"/>
  <c r="CI20" i="55"/>
  <c r="BE20" i="55"/>
  <c r="CH11" i="55"/>
  <c r="BD11" i="55"/>
  <c r="CL24" i="55"/>
  <c r="BH24" i="55"/>
  <c r="AR10" i="12"/>
  <c r="AE23" i="55" s="1"/>
  <c r="AC18" i="55"/>
  <c r="AA17" i="55"/>
  <c r="AE24" i="55"/>
  <c r="AA10" i="55"/>
  <c r="AD4" i="55"/>
  <c r="AA11" i="55"/>
  <c r="Y3" i="55"/>
  <c r="AE14" i="55"/>
  <c r="CL13" i="55"/>
  <c r="BG21" i="55"/>
  <c r="CF3" i="55"/>
  <c r="BB3" i="55"/>
  <c r="CK4" i="55"/>
  <c r="BG4" i="55"/>
  <c r="CJ5" i="55"/>
  <c r="BF5" i="55"/>
  <c r="CH17" i="55"/>
  <c r="BD17" i="55"/>
  <c r="CH10" i="55"/>
  <c r="BD10" i="55"/>
  <c r="CJ18" i="55"/>
  <c r="BF18" i="55"/>
  <c r="BF17" i="57"/>
  <c r="CK16" i="57"/>
  <c r="CS16" i="57" s="1"/>
  <c r="AQ15" i="53" s="1"/>
  <c r="BG16" i="57"/>
  <c r="AY10" i="59"/>
  <c r="AW3" i="59"/>
  <c r="AY11" i="59"/>
  <c r="BC14" i="59"/>
  <c r="BA5" i="59"/>
  <c r="BC16" i="59"/>
  <c r="BA18" i="59"/>
  <c r="BC7" i="59"/>
  <c r="BB21" i="59"/>
  <c r="BC22" i="59"/>
  <c r="BC6" i="59"/>
  <c r="BC9" i="59"/>
  <c r="AY17" i="59"/>
  <c r="BD24" i="59"/>
  <c r="BC15" i="59"/>
  <c r="BC23" i="59"/>
  <c r="BC13" i="59"/>
  <c r="BC12" i="59"/>
  <c r="BB4" i="59"/>
  <c r="BC19" i="59"/>
  <c r="BB20" i="59"/>
  <c r="BC8" i="59"/>
  <c r="CG7" i="54"/>
  <c r="BC7" i="54"/>
  <c r="CG15" i="54"/>
  <c r="BC15" i="54"/>
  <c r="CF21" i="54"/>
  <c r="BB21" i="54"/>
  <c r="CG23" i="54"/>
  <c r="BC23" i="54"/>
  <c r="CG12" i="54"/>
  <c r="BC12" i="54"/>
  <c r="CC17" i="54"/>
  <c r="AY17" i="54"/>
  <c r="CG24" i="54"/>
  <c r="BC24" i="54"/>
  <c r="CG8" i="54"/>
  <c r="BC8" i="54"/>
  <c r="CG22" i="54"/>
  <c r="BC22" i="54"/>
  <c r="CE18" i="54"/>
  <c r="BA18" i="54"/>
  <c r="CG16" i="54"/>
  <c r="BC16" i="54"/>
  <c r="CG13" i="54"/>
  <c r="BC13" i="54"/>
  <c r="CG14" i="54"/>
  <c r="BC14" i="54"/>
  <c r="AH14" i="53" s="1"/>
  <c r="CC11" i="54"/>
  <c r="AY11" i="54"/>
  <c r="CG6" i="54"/>
  <c r="BC6" i="54"/>
  <c r="Z7" i="54"/>
  <c r="Z15" i="54"/>
  <c r="V17" i="54"/>
  <c r="X18" i="54"/>
  <c r="Z19" i="54"/>
  <c r="Z23" i="54"/>
  <c r="T3" i="54"/>
  <c r="X5" i="54"/>
  <c r="Z6" i="54"/>
  <c r="Z14" i="54"/>
  <c r="Z22" i="54"/>
  <c r="Y4" i="54"/>
  <c r="Y21" i="54"/>
  <c r="Z9" i="54"/>
  <c r="V11" i="54"/>
  <c r="Z13" i="54"/>
  <c r="Y20" i="54"/>
  <c r="Z8" i="54"/>
  <c r="V10" i="54"/>
  <c r="Z12" i="54"/>
  <c r="Z16" i="54"/>
  <c r="Z24" i="54"/>
  <c r="CF20" i="54"/>
  <c r="BB20" i="54"/>
  <c r="CG9" i="54"/>
  <c r="BC9" i="54"/>
  <c r="CE5" i="54"/>
  <c r="BA5" i="54"/>
  <c r="CA3" i="54"/>
  <c r="AW3" i="54"/>
  <c r="CF4" i="54"/>
  <c r="BB4" i="54"/>
  <c r="CC10" i="54"/>
  <c r="AY10" i="54"/>
  <c r="CG19" i="54"/>
  <c r="BC19" i="54"/>
  <c r="AD25" i="12"/>
  <c r="AQ16" i="53" l="1"/>
  <c r="BG25" i="55"/>
  <c r="AI24" i="53" s="1"/>
  <c r="CK25" i="55"/>
  <c r="BG27" i="55"/>
  <c r="CK27" i="55"/>
  <c r="BF28" i="55"/>
  <c r="CJ28" i="55"/>
  <c r="BH30" i="55"/>
  <c r="CL30" i="55"/>
  <c r="BH29" i="55"/>
  <c r="CL29" i="55"/>
  <c r="CJ26" i="55"/>
  <c r="BF26" i="55"/>
  <c r="BH14" i="55"/>
  <c r="CL7" i="55"/>
  <c r="AE8" i="55"/>
  <c r="CM8" i="55" s="1"/>
  <c r="CL16" i="55"/>
  <c r="CL23" i="55"/>
  <c r="CL8" i="55"/>
  <c r="AE16" i="55"/>
  <c r="BI16" i="55" s="1"/>
  <c r="AC5" i="55"/>
  <c r="CK5" i="55" s="1"/>
  <c r="AE7" i="55"/>
  <c r="CM7" i="55" s="1"/>
  <c r="AD21" i="55"/>
  <c r="BH21" i="55" s="1"/>
  <c r="AD25" i="55"/>
  <c r="AE29" i="55"/>
  <c r="AD27" i="55"/>
  <c r="AC26" i="55"/>
  <c r="AE30" i="55"/>
  <c r="AC28" i="55"/>
  <c r="AB15" i="55"/>
  <c r="AB19" i="55"/>
  <c r="AC12" i="55"/>
  <c r="BG12" i="55" s="1"/>
  <c r="AC6" i="55"/>
  <c r="CK6" i="55" s="1"/>
  <c r="AD22" i="55"/>
  <c r="AC20" i="55"/>
  <c r="AD13" i="55"/>
  <c r="BH13" i="55" s="1"/>
  <c r="AD9" i="55"/>
  <c r="CK22" i="55"/>
  <c r="BG22" i="55"/>
  <c r="CK9" i="55"/>
  <c r="BG9" i="55"/>
  <c r="CJ12" i="55"/>
  <c r="BF6" i="55"/>
  <c r="CI15" i="55"/>
  <c r="BE15" i="55"/>
  <c r="CI19" i="55"/>
  <c r="BE19" i="55"/>
  <c r="AI18" i="53" s="1"/>
  <c r="BF20" i="55"/>
  <c r="CJ20" i="55"/>
  <c r="BF12" i="55"/>
  <c r="CI11" i="55"/>
  <c r="BE11" i="55"/>
  <c r="CM24" i="55"/>
  <c r="CX24" i="55" s="1"/>
  <c r="AO23" i="53" s="1"/>
  <c r="BI24" i="55"/>
  <c r="AS10" i="12"/>
  <c r="AF24" i="55" s="1"/>
  <c r="BJ24" i="55" s="1"/>
  <c r="AB10" i="55"/>
  <c r="AE4" i="55"/>
  <c r="AB11" i="55"/>
  <c r="AF14" i="55"/>
  <c r="Z3" i="55"/>
  <c r="AD18" i="55"/>
  <c r="AB17" i="55"/>
  <c r="CM23" i="55"/>
  <c r="BI23" i="55"/>
  <c r="CM13" i="55"/>
  <c r="CM14" i="55"/>
  <c r="BI14" i="55"/>
  <c r="CL4" i="55"/>
  <c r="BH4" i="55"/>
  <c r="CI17" i="55"/>
  <c r="BE17" i="55"/>
  <c r="CG3" i="55"/>
  <c r="BC3" i="55"/>
  <c r="CI10" i="55"/>
  <c r="BE10" i="55"/>
  <c r="CK18" i="55"/>
  <c r="BG18" i="55"/>
  <c r="BG17" i="57"/>
  <c r="BH16" i="57"/>
  <c r="AZ10" i="59"/>
  <c r="BD6" i="59"/>
  <c r="BC20" i="59"/>
  <c r="BD12" i="59"/>
  <c r="BD15" i="59"/>
  <c r="BD8" i="59"/>
  <c r="BD16" i="59"/>
  <c r="BD9" i="59"/>
  <c r="BC4" i="59"/>
  <c r="BD23" i="59"/>
  <c r="AZ11" i="59"/>
  <c r="BD19" i="59"/>
  <c r="BB18" i="59"/>
  <c r="BC21" i="59"/>
  <c r="AZ17" i="59"/>
  <c r="BD22" i="59"/>
  <c r="BD13" i="59"/>
  <c r="AX3" i="59"/>
  <c r="BD7" i="59"/>
  <c r="BE13" i="59"/>
  <c r="BE24" i="59"/>
  <c r="BD14" i="59"/>
  <c r="BB5" i="59"/>
  <c r="CG20" i="54"/>
  <c r="BC20" i="54"/>
  <c r="CH13" i="54"/>
  <c r="BD13" i="54"/>
  <c r="CF5" i="54"/>
  <c r="BB5" i="54"/>
  <c r="CH7" i="54"/>
  <c r="BD7" i="54"/>
  <c r="CH15" i="54"/>
  <c r="BD15" i="54"/>
  <c r="CD11" i="54"/>
  <c r="AZ11" i="54"/>
  <c r="CB3" i="54"/>
  <c r="AX3" i="54"/>
  <c r="CH24" i="54"/>
  <c r="BD24" i="54"/>
  <c r="CH9" i="54"/>
  <c r="BD9" i="54"/>
  <c r="CH16" i="54"/>
  <c r="BD16" i="54"/>
  <c r="CG21" i="54"/>
  <c r="BC21" i="54"/>
  <c r="CH23" i="54"/>
  <c r="BD23" i="54"/>
  <c r="CH6" i="54"/>
  <c r="BD6" i="54"/>
  <c r="CH12" i="54"/>
  <c r="BD12" i="54"/>
  <c r="CG4" i="54"/>
  <c r="BC4" i="54"/>
  <c r="CH19" i="54"/>
  <c r="BD19" i="54"/>
  <c r="CD10" i="54"/>
  <c r="AZ10" i="54"/>
  <c r="CH22" i="54"/>
  <c r="BD22" i="54"/>
  <c r="CF18" i="54"/>
  <c r="BB18" i="54"/>
  <c r="U3" i="54"/>
  <c r="AA7" i="54"/>
  <c r="AA15" i="54"/>
  <c r="W17" i="54"/>
  <c r="Y18" i="54"/>
  <c r="AA19" i="54"/>
  <c r="AA23" i="54"/>
  <c r="AA9" i="54"/>
  <c r="AA13" i="54"/>
  <c r="AA12" i="54"/>
  <c r="Y5" i="54"/>
  <c r="AA6" i="54"/>
  <c r="AA14" i="54"/>
  <c r="AA22" i="54"/>
  <c r="AA24" i="54"/>
  <c r="Z21" i="54"/>
  <c r="W11" i="54"/>
  <c r="Z4" i="54"/>
  <c r="Z20" i="54"/>
  <c r="AA8" i="54"/>
  <c r="W10" i="54"/>
  <c r="AA16" i="54"/>
  <c r="CH8" i="54"/>
  <c r="BD8" i="54"/>
  <c r="CH14" i="54"/>
  <c r="BD14" i="54"/>
  <c r="CD17" i="54"/>
  <c r="AZ17" i="54"/>
  <c r="AE25" i="12"/>
  <c r="BI8" i="55" l="1"/>
  <c r="BG28" i="55"/>
  <c r="CK28" i="55"/>
  <c r="BI30" i="55"/>
  <c r="CM30" i="55"/>
  <c r="BH25" i="55"/>
  <c r="CL25" i="55"/>
  <c r="BH27" i="55"/>
  <c r="CL27" i="55"/>
  <c r="BI29" i="55"/>
  <c r="CM29" i="55"/>
  <c r="CK26" i="55"/>
  <c r="BG26" i="55"/>
  <c r="CM16" i="55"/>
  <c r="BG5" i="55"/>
  <c r="BI7" i="55"/>
  <c r="CL21" i="55"/>
  <c r="AF7" i="55"/>
  <c r="CN7" i="55" s="1"/>
  <c r="AF8" i="55"/>
  <c r="BJ8" i="55" s="1"/>
  <c r="AF23" i="55"/>
  <c r="CN23" i="55" s="1"/>
  <c r="AE21" i="55"/>
  <c r="BI21" i="55" s="1"/>
  <c r="AF16" i="55"/>
  <c r="BJ16" i="55" s="1"/>
  <c r="AD5" i="55"/>
  <c r="CL5" i="55" s="1"/>
  <c r="BG6" i="55"/>
  <c r="CJ19" i="55"/>
  <c r="BF19" i="55"/>
  <c r="CL9" i="55"/>
  <c r="BH9" i="55"/>
  <c r="CK20" i="55"/>
  <c r="BG20" i="55"/>
  <c r="AE25" i="55"/>
  <c r="AF29" i="55"/>
  <c r="AE27" i="55"/>
  <c r="AF30" i="55"/>
  <c r="AD26" i="55"/>
  <c r="AD28" i="55"/>
  <c r="AC19" i="55"/>
  <c r="AC15" i="55"/>
  <c r="CK15" i="55" s="1"/>
  <c r="AD12" i="55"/>
  <c r="BH12" i="55" s="1"/>
  <c r="AD6" i="55"/>
  <c r="AE9" i="55"/>
  <c r="AE13" i="55"/>
  <c r="BI13" i="55" s="1"/>
  <c r="AD20" i="55"/>
  <c r="AE22" i="55"/>
  <c r="CL22" i="55"/>
  <c r="BH22" i="55"/>
  <c r="CJ15" i="55"/>
  <c r="BF15" i="55"/>
  <c r="CK12" i="55"/>
  <c r="CJ11" i="55"/>
  <c r="BF11" i="55"/>
  <c r="CH3" i="55"/>
  <c r="BD3" i="55"/>
  <c r="CN13" i="55"/>
  <c r="AT10" i="12"/>
  <c r="AG14" i="55" s="1"/>
  <c r="AC10" i="55"/>
  <c r="AF4" i="55"/>
  <c r="AC11" i="55"/>
  <c r="AA3" i="55"/>
  <c r="AC17" i="55"/>
  <c r="AE18" i="55"/>
  <c r="CM4" i="55"/>
  <c r="BI4" i="55"/>
  <c r="CN15" i="55"/>
  <c r="CN14" i="55"/>
  <c r="BJ14" i="55"/>
  <c r="CJ17" i="55"/>
  <c r="BF17" i="55"/>
  <c r="CJ10" i="55"/>
  <c r="BF10" i="55"/>
  <c r="CL18" i="55"/>
  <c r="BH18" i="55"/>
  <c r="CN16" i="55"/>
  <c r="BH17" i="57"/>
  <c r="BI16" i="57"/>
  <c r="BE16" i="59"/>
  <c r="BA10" i="59"/>
  <c r="BE22" i="59"/>
  <c r="BC5" i="59"/>
  <c r="BE12" i="59"/>
  <c r="BE23" i="59"/>
  <c r="BE15" i="59"/>
  <c r="AY3" i="59"/>
  <c r="BD20" i="59"/>
  <c r="BE8" i="59"/>
  <c r="BE14" i="59"/>
  <c r="BF24" i="59"/>
  <c r="BF13" i="59"/>
  <c r="BA17" i="59"/>
  <c r="BE6" i="59"/>
  <c r="BE19" i="59"/>
  <c r="BE7" i="59"/>
  <c r="BD4" i="59"/>
  <c r="BC18" i="59"/>
  <c r="BE9" i="59"/>
  <c r="BA11" i="59"/>
  <c r="BD21" i="59"/>
  <c r="CI16" i="54"/>
  <c r="BE16" i="54"/>
  <c r="CI24" i="54"/>
  <c r="BE24" i="54"/>
  <c r="CI23" i="54"/>
  <c r="BE23" i="54"/>
  <c r="CE10" i="54"/>
  <c r="BA10" i="54"/>
  <c r="CI22" i="54"/>
  <c r="BE22" i="54"/>
  <c r="CI19" i="54"/>
  <c r="BE19" i="54"/>
  <c r="CI8" i="54"/>
  <c r="BE8" i="54"/>
  <c r="CI14" i="54"/>
  <c r="BE14" i="54"/>
  <c r="CG18" i="54"/>
  <c r="BC18" i="54"/>
  <c r="CH21" i="54"/>
  <c r="BD21" i="54"/>
  <c r="CI6" i="54"/>
  <c r="BE6" i="54"/>
  <c r="CE17" i="54"/>
  <c r="BA17" i="54"/>
  <c r="AB8" i="54"/>
  <c r="X10" i="54"/>
  <c r="AB12" i="54"/>
  <c r="AB16" i="54"/>
  <c r="AB24" i="54"/>
  <c r="V3" i="54"/>
  <c r="AA20" i="54"/>
  <c r="AB7" i="54"/>
  <c r="AB15" i="54"/>
  <c r="X17" i="54"/>
  <c r="Z18" i="54"/>
  <c r="AB19" i="54"/>
  <c r="AB23" i="54"/>
  <c r="AA21" i="54"/>
  <c r="Z5" i="54"/>
  <c r="AB6" i="54"/>
  <c r="AB14" i="54"/>
  <c r="AB22" i="54"/>
  <c r="AB9" i="54"/>
  <c r="X11" i="54"/>
  <c r="AB13" i="54"/>
  <c r="AA4" i="54"/>
  <c r="CH20" i="54"/>
  <c r="BD20" i="54"/>
  <c r="CG5" i="54"/>
  <c r="BC5" i="54"/>
  <c r="CI15" i="54"/>
  <c r="BE15" i="54"/>
  <c r="CI9" i="54"/>
  <c r="BE9" i="54"/>
  <c r="CH4" i="54"/>
  <c r="BD4" i="54"/>
  <c r="CI12" i="54"/>
  <c r="BE12" i="54"/>
  <c r="CI7" i="54"/>
  <c r="BE7" i="54"/>
  <c r="CE11" i="54"/>
  <c r="BA11" i="54"/>
  <c r="CI13" i="54"/>
  <c r="BE13" i="54"/>
  <c r="CC3" i="54"/>
  <c r="AY3" i="54"/>
  <c r="AF25" i="12"/>
  <c r="BJ29" i="55" l="1"/>
  <c r="CN29" i="55"/>
  <c r="BI25" i="55"/>
  <c r="CM25" i="55"/>
  <c r="CX25" i="55" s="1"/>
  <c r="AO24" i="53" s="1"/>
  <c r="AS24" i="53" s="1"/>
  <c r="L30" i="62" s="1"/>
  <c r="BH28" i="55"/>
  <c r="CL28" i="55"/>
  <c r="BJ30" i="55"/>
  <c r="CN30" i="55"/>
  <c r="BI27" i="55"/>
  <c r="CM27" i="55"/>
  <c r="CL26" i="55"/>
  <c r="BH26" i="55"/>
  <c r="CN8" i="55"/>
  <c r="BJ23" i="55"/>
  <c r="CM21" i="55"/>
  <c r="BH5" i="55"/>
  <c r="BJ7" i="55"/>
  <c r="AF21" i="55"/>
  <c r="CN21" i="55" s="1"/>
  <c r="AG8" i="55"/>
  <c r="CO8" i="55" s="1"/>
  <c r="AE5" i="55"/>
  <c r="CM5" i="55" s="1"/>
  <c r="AF25" i="55"/>
  <c r="BJ25" i="55" s="1"/>
  <c r="AE26" i="55"/>
  <c r="AG29" i="55"/>
  <c r="AG30" i="55"/>
  <c r="AE28" i="55"/>
  <c r="AF27" i="55"/>
  <c r="AD19" i="55"/>
  <c r="BH19" i="55" s="1"/>
  <c r="AD15" i="55"/>
  <c r="AE12" i="55"/>
  <c r="CM12" i="55" s="1"/>
  <c r="AE6" i="55"/>
  <c r="BI6" i="55" s="1"/>
  <c r="AE20" i="55"/>
  <c r="CM20" i="55" s="1"/>
  <c r="AF22" i="55"/>
  <c r="CN22" i="55" s="1"/>
  <c r="AF13" i="55"/>
  <c r="BJ13" i="55" s="1"/>
  <c r="AF9" i="55"/>
  <c r="BI22" i="55"/>
  <c r="CM22" i="55"/>
  <c r="BG19" i="55"/>
  <c r="CM9" i="55"/>
  <c r="BI9" i="55"/>
  <c r="CL6" i="55"/>
  <c r="BH6" i="55"/>
  <c r="AG23" i="55"/>
  <c r="CO23" i="55" s="1"/>
  <c r="CL12" i="55"/>
  <c r="AG7" i="55"/>
  <c r="BK7" i="55" s="1"/>
  <c r="AG16" i="55"/>
  <c r="BK16" i="55" s="1"/>
  <c r="BG15" i="55"/>
  <c r="AI15" i="53" s="1"/>
  <c r="BH20" i="55"/>
  <c r="CL20" i="55"/>
  <c r="AG24" i="55"/>
  <c r="BK24" i="55" s="1"/>
  <c r="CK19" i="55"/>
  <c r="CM18" i="55"/>
  <c r="BI18" i="55"/>
  <c r="CO14" i="55"/>
  <c r="BK14" i="55"/>
  <c r="CN4" i="55"/>
  <c r="BJ4" i="55"/>
  <c r="CK17" i="55"/>
  <c r="BG17" i="55"/>
  <c r="AI16" i="53" s="1"/>
  <c r="CK10" i="55"/>
  <c r="BG10" i="55"/>
  <c r="AI10" i="53" s="1"/>
  <c r="CO15" i="55"/>
  <c r="CO16" i="55"/>
  <c r="CI3" i="55"/>
  <c r="BE3" i="55"/>
  <c r="CK11" i="55"/>
  <c r="BG11" i="55"/>
  <c r="AI11" i="53" s="1"/>
  <c r="CO13" i="55"/>
  <c r="AU10" i="12"/>
  <c r="AH7" i="55" s="1"/>
  <c r="AG4" i="55"/>
  <c r="AD11" i="55"/>
  <c r="AB3" i="55"/>
  <c r="AF18" i="55"/>
  <c r="AD17" i="55"/>
  <c r="AD10" i="55"/>
  <c r="BI17" i="57"/>
  <c r="BJ16" i="57"/>
  <c r="BD5" i="59"/>
  <c r="BE21" i="59"/>
  <c r="BF12" i="59"/>
  <c r="BF22" i="59"/>
  <c r="BF9" i="59"/>
  <c r="BB17" i="59"/>
  <c r="BB11" i="59"/>
  <c r="BF15" i="59"/>
  <c r="BE4" i="59"/>
  <c r="BE20" i="59"/>
  <c r="AZ3" i="59"/>
  <c r="BF7" i="59"/>
  <c r="BF23" i="59"/>
  <c r="BB10" i="59"/>
  <c r="BF14" i="59"/>
  <c r="BF6" i="59"/>
  <c r="BF8" i="59"/>
  <c r="BF19" i="59"/>
  <c r="BG24" i="59"/>
  <c r="BG13" i="59"/>
  <c r="BF16" i="59"/>
  <c r="BD18" i="59"/>
  <c r="CD3" i="54"/>
  <c r="AZ3" i="54"/>
  <c r="CJ13" i="54"/>
  <c r="BF13" i="54"/>
  <c r="CJ23" i="54"/>
  <c r="BF23" i="54"/>
  <c r="CJ24" i="54"/>
  <c r="BF24" i="54"/>
  <c r="CF11" i="54"/>
  <c r="BB11" i="54"/>
  <c r="AH11" i="53" s="1"/>
  <c r="CJ19" i="54"/>
  <c r="BF19" i="54"/>
  <c r="CJ16" i="54"/>
  <c r="BF16" i="54"/>
  <c r="CJ9" i="54"/>
  <c r="BF9" i="54"/>
  <c r="CH18" i="54"/>
  <c r="BD18" i="54"/>
  <c r="CJ12" i="54"/>
  <c r="BF12" i="54"/>
  <c r="CJ22" i="54"/>
  <c r="BF22" i="54"/>
  <c r="CF17" i="54"/>
  <c r="BB17" i="54"/>
  <c r="CF10" i="54"/>
  <c r="BB10" i="54"/>
  <c r="AH10" i="53" s="1"/>
  <c r="AB4" i="54"/>
  <c r="AB20" i="54"/>
  <c r="AC6" i="54"/>
  <c r="AC14" i="54"/>
  <c r="AC22" i="54"/>
  <c r="AC8" i="54"/>
  <c r="Y10" i="54"/>
  <c r="AC12" i="54"/>
  <c r="AC16" i="54"/>
  <c r="AC24" i="54"/>
  <c r="AA5" i="54"/>
  <c r="AC9" i="54"/>
  <c r="Y11" i="54"/>
  <c r="AC7" i="54"/>
  <c r="AC15" i="54"/>
  <c r="Y17" i="54"/>
  <c r="AA18" i="54"/>
  <c r="AC19" i="54"/>
  <c r="AC23" i="54"/>
  <c r="AC13" i="54"/>
  <c r="AB21" i="54"/>
  <c r="W3" i="54"/>
  <c r="CJ14" i="54"/>
  <c r="BF14" i="54"/>
  <c r="CJ15" i="54"/>
  <c r="BF15" i="54"/>
  <c r="CJ8" i="54"/>
  <c r="BF8" i="54"/>
  <c r="CI21" i="54"/>
  <c r="BE21" i="54"/>
  <c r="CJ6" i="54"/>
  <c r="BF6" i="54"/>
  <c r="CJ7" i="54"/>
  <c r="BF7" i="54"/>
  <c r="CI4" i="54"/>
  <c r="BE4" i="54"/>
  <c r="CH5" i="54"/>
  <c r="BD5" i="54"/>
  <c r="CI20" i="54"/>
  <c r="BE20" i="54"/>
  <c r="AG25" i="12"/>
  <c r="BJ27" i="55" l="1"/>
  <c r="CN27" i="55"/>
  <c r="BK30" i="55"/>
  <c r="CO30" i="55"/>
  <c r="BK29" i="55"/>
  <c r="CO29" i="55"/>
  <c r="BJ21" i="55"/>
  <c r="BI28" i="55"/>
  <c r="CM28" i="55"/>
  <c r="CM26" i="55"/>
  <c r="BI26" i="55"/>
  <c r="BI5" i="55"/>
  <c r="BK8" i="55"/>
  <c r="AH16" i="55"/>
  <c r="BL16" i="55" s="1"/>
  <c r="BK23" i="55"/>
  <c r="AH24" i="55"/>
  <c r="BL24" i="55" s="1"/>
  <c r="AH14" i="55"/>
  <c r="BL14" i="55" s="1"/>
  <c r="BJ22" i="55"/>
  <c r="AG21" i="55"/>
  <c r="CO21" i="55" s="1"/>
  <c r="AH23" i="55"/>
  <c r="CP23" i="55" s="1"/>
  <c r="AH8" i="55"/>
  <c r="CP8" i="55" s="1"/>
  <c r="AF5" i="55"/>
  <c r="BJ5" i="55" s="1"/>
  <c r="BJ9" i="55"/>
  <c r="CN9" i="55"/>
  <c r="CM6" i="55"/>
  <c r="CO7" i="55"/>
  <c r="BI12" i="55"/>
  <c r="CL15" i="55"/>
  <c r="BH15" i="55"/>
  <c r="AI14" i="53" s="1"/>
  <c r="AG25" i="55"/>
  <c r="BK25" i="55" s="1"/>
  <c r="AF28" i="55"/>
  <c r="AG27" i="55"/>
  <c r="AF26" i="55"/>
  <c r="AH30" i="55"/>
  <c r="AH29" i="55"/>
  <c r="AE19" i="55"/>
  <c r="AE15" i="55"/>
  <c r="AF6" i="55"/>
  <c r="BJ6" i="55" s="1"/>
  <c r="AF12" i="55"/>
  <c r="AG9" i="55"/>
  <c r="CO9" i="55" s="1"/>
  <c r="AG22" i="55"/>
  <c r="CO22" i="55" s="1"/>
  <c r="AF20" i="55"/>
  <c r="AG13" i="55"/>
  <c r="BK13" i="55" s="1"/>
  <c r="CL19" i="55"/>
  <c r="BI20" i="55"/>
  <c r="CP13" i="55"/>
  <c r="CL11" i="55"/>
  <c r="BH11" i="55"/>
  <c r="CP16" i="55"/>
  <c r="CJ3" i="55"/>
  <c r="BF3" i="55"/>
  <c r="CL10" i="55"/>
  <c r="BH10" i="55"/>
  <c r="CO4" i="55"/>
  <c r="BK4" i="55"/>
  <c r="CP7" i="55"/>
  <c r="BL7" i="55"/>
  <c r="CP15" i="55"/>
  <c r="CP14" i="55"/>
  <c r="AV10" i="12"/>
  <c r="AH21" i="55" s="1"/>
  <c r="AE11" i="55"/>
  <c r="AC3" i="55"/>
  <c r="AG18" i="55"/>
  <c r="AE17" i="55"/>
  <c r="AI7" i="55"/>
  <c r="AH4" i="55"/>
  <c r="AE10" i="55"/>
  <c r="CL17" i="55"/>
  <c r="BH17" i="55"/>
  <c r="CN18" i="55"/>
  <c r="BJ18" i="55"/>
  <c r="BK21" i="55"/>
  <c r="BJ17" i="57"/>
  <c r="BK16" i="57"/>
  <c r="BG15" i="59"/>
  <c r="BG22" i="59"/>
  <c r="BG6" i="59"/>
  <c r="BG14" i="59"/>
  <c r="BG8" i="59"/>
  <c r="BG7" i="59"/>
  <c r="BF20" i="59"/>
  <c r="BG16" i="59"/>
  <c r="BG12" i="59"/>
  <c r="BC11" i="59"/>
  <c r="BE18" i="59"/>
  <c r="BC10" i="59"/>
  <c r="BE5" i="59"/>
  <c r="BC17" i="59"/>
  <c r="BG23" i="59"/>
  <c r="BG9" i="59"/>
  <c r="BF4" i="59"/>
  <c r="BH23" i="59"/>
  <c r="BH24" i="59"/>
  <c r="BH22" i="59"/>
  <c r="BH16" i="59"/>
  <c r="BH13" i="59"/>
  <c r="BG19" i="59"/>
  <c r="BF21" i="59"/>
  <c r="BA3" i="59"/>
  <c r="CK13" i="54"/>
  <c r="BG13" i="54"/>
  <c r="CK9" i="54"/>
  <c r="BG9" i="54"/>
  <c r="CK14" i="54"/>
  <c r="BG14" i="54"/>
  <c r="CJ21" i="54"/>
  <c r="BF21" i="54"/>
  <c r="CK23" i="54"/>
  <c r="BG23" i="54"/>
  <c r="AH22" i="53" s="1"/>
  <c r="CI5" i="54"/>
  <c r="BE5" i="54"/>
  <c r="CK6" i="54"/>
  <c r="BG6" i="54"/>
  <c r="CK19" i="54"/>
  <c r="BG19" i="54"/>
  <c r="CK24" i="54"/>
  <c r="BG24" i="54"/>
  <c r="CI18" i="54"/>
  <c r="BE18" i="54"/>
  <c r="CK16" i="54"/>
  <c r="BG16" i="54"/>
  <c r="CJ20" i="54"/>
  <c r="BF20" i="54"/>
  <c r="CG11" i="54"/>
  <c r="BC11" i="54"/>
  <c r="AD9" i="54"/>
  <c r="Z11" i="54"/>
  <c r="AD13" i="54"/>
  <c r="AC4" i="54"/>
  <c r="AC20" i="54"/>
  <c r="AD8" i="54"/>
  <c r="Z10" i="54"/>
  <c r="AD12" i="54"/>
  <c r="AD16" i="54"/>
  <c r="AD24" i="54"/>
  <c r="X3" i="54"/>
  <c r="AD7" i="54"/>
  <c r="AD15" i="54"/>
  <c r="Z17" i="54"/>
  <c r="AB18" i="54"/>
  <c r="AD19" i="54"/>
  <c r="AD23" i="54"/>
  <c r="AB5" i="54"/>
  <c r="AD6" i="54"/>
  <c r="AD14" i="54"/>
  <c r="AD22" i="54"/>
  <c r="AC21" i="54"/>
  <c r="CG17" i="54"/>
  <c r="BC17" i="54"/>
  <c r="CK12" i="54"/>
  <c r="BG12" i="54"/>
  <c r="CJ4" i="54"/>
  <c r="BF4" i="54"/>
  <c r="CK22" i="54"/>
  <c r="BG22" i="54"/>
  <c r="CK15" i="54"/>
  <c r="BG15" i="54"/>
  <c r="CG10" i="54"/>
  <c r="BC10" i="54"/>
  <c r="CE3" i="54"/>
  <c r="BA3" i="54"/>
  <c r="CK7" i="54"/>
  <c r="BG7" i="54"/>
  <c r="CK8" i="54"/>
  <c r="BG8" i="54"/>
  <c r="AH25" i="12"/>
  <c r="BK27" i="55" l="1"/>
  <c r="CO27" i="55"/>
  <c r="BL29" i="55"/>
  <c r="CP29" i="55"/>
  <c r="BJ28" i="55"/>
  <c r="CN28" i="55"/>
  <c r="BL30" i="55"/>
  <c r="CP30" i="55"/>
  <c r="CN26" i="55"/>
  <c r="BJ26" i="55"/>
  <c r="BL23" i="55"/>
  <c r="AI22" i="53" s="1"/>
  <c r="BL8" i="55"/>
  <c r="CN5" i="55"/>
  <c r="AI16" i="55"/>
  <c r="AI23" i="55"/>
  <c r="CQ23" i="55" s="1"/>
  <c r="AI8" i="55"/>
  <c r="CQ8" i="55" s="1"/>
  <c r="AG5" i="55"/>
  <c r="BK5" i="55" s="1"/>
  <c r="AI14" i="55"/>
  <c r="BM14" i="55" s="1"/>
  <c r="AI24" i="55"/>
  <c r="BM24" i="55" s="1"/>
  <c r="BJ20" i="55"/>
  <c r="CN20" i="55"/>
  <c r="BK22" i="55"/>
  <c r="CN12" i="55"/>
  <c r="BJ12" i="55"/>
  <c r="AH25" i="55"/>
  <c r="BL25" i="55" s="1"/>
  <c r="AI30" i="55"/>
  <c r="AG28" i="55"/>
  <c r="AH27" i="55"/>
  <c r="AG26" i="55"/>
  <c r="AI29" i="55"/>
  <c r="AF15" i="55"/>
  <c r="AF19" i="55"/>
  <c r="CN19" i="55" s="1"/>
  <c r="AG12" i="55"/>
  <c r="BK12" i="55" s="1"/>
  <c r="AG6" i="55"/>
  <c r="CO6" i="55" s="1"/>
  <c r="AG20" i="55"/>
  <c r="AH13" i="55"/>
  <c r="BL13" i="55" s="1"/>
  <c r="AH22" i="55"/>
  <c r="CP22" i="55" s="1"/>
  <c r="AH9" i="55"/>
  <c r="CM15" i="55"/>
  <c r="BI15" i="55"/>
  <c r="BK9" i="55"/>
  <c r="CN6" i="55"/>
  <c r="CM19" i="55"/>
  <c r="BI19" i="55"/>
  <c r="CQ13" i="55"/>
  <c r="CP4" i="55"/>
  <c r="BL4" i="55"/>
  <c r="CM11" i="55"/>
  <c r="BI11" i="55"/>
  <c r="CK3" i="55"/>
  <c r="BG3" i="55"/>
  <c r="AW10" i="12"/>
  <c r="AI21" i="55" s="1"/>
  <c r="AD3" i="55"/>
  <c r="AH18" i="55"/>
  <c r="AF17" i="55"/>
  <c r="AF10" i="55"/>
  <c r="AF11" i="55"/>
  <c r="AI4" i="55"/>
  <c r="CQ7" i="55"/>
  <c r="BM7" i="55"/>
  <c r="CQ16" i="55"/>
  <c r="BM16" i="55"/>
  <c r="CQ15" i="55"/>
  <c r="CQ14" i="55"/>
  <c r="CM17" i="55"/>
  <c r="BI17" i="55"/>
  <c r="CM10" i="55"/>
  <c r="BI10" i="55"/>
  <c r="CO18" i="55"/>
  <c r="BK18" i="55"/>
  <c r="CP21" i="55"/>
  <c r="BL21" i="55"/>
  <c r="BK17" i="57"/>
  <c r="BL16" i="57"/>
  <c r="BH15" i="59"/>
  <c r="BD10" i="59"/>
  <c r="BG20" i="59"/>
  <c r="BH9" i="59"/>
  <c r="BI22" i="59"/>
  <c r="BI16" i="59"/>
  <c r="BI23" i="59"/>
  <c r="BI13" i="59"/>
  <c r="BI24" i="59"/>
  <c r="BG4" i="59"/>
  <c r="BD17" i="59"/>
  <c r="BH19" i="59"/>
  <c r="BH8" i="59"/>
  <c r="BH14" i="59"/>
  <c r="BH6" i="59"/>
  <c r="BF18" i="59"/>
  <c r="BH12" i="59"/>
  <c r="BF5" i="59"/>
  <c r="BH7" i="59"/>
  <c r="BD11" i="59"/>
  <c r="BG21" i="59"/>
  <c r="BB3" i="59"/>
  <c r="AD21" i="54"/>
  <c r="AE19" i="54"/>
  <c r="AE14" i="54"/>
  <c r="AE9" i="54"/>
  <c r="AA11" i="54"/>
  <c r="AE13" i="54"/>
  <c r="AA17" i="54"/>
  <c r="AD4" i="54"/>
  <c r="AD20" i="54"/>
  <c r="AE7" i="54"/>
  <c r="AE15" i="54"/>
  <c r="AC18" i="54"/>
  <c r="AE22" i="54"/>
  <c r="AE8" i="54"/>
  <c r="AA10" i="54"/>
  <c r="AE12" i="54"/>
  <c r="AE16" i="54"/>
  <c r="AE24" i="54"/>
  <c r="AE23" i="54"/>
  <c r="Y3" i="54"/>
  <c r="AC5" i="54"/>
  <c r="AE6" i="54"/>
  <c r="CL14" i="54"/>
  <c r="BH14" i="54"/>
  <c r="CL7" i="54"/>
  <c r="BH7" i="54"/>
  <c r="CK20" i="54"/>
  <c r="BG20" i="54"/>
  <c r="CL15" i="54"/>
  <c r="BH15" i="54"/>
  <c r="CL6" i="54"/>
  <c r="BH6" i="54"/>
  <c r="CF3" i="54"/>
  <c r="BB3" i="54"/>
  <c r="CK4" i="54"/>
  <c r="BG4" i="54"/>
  <c r="CL22" i="54"/>
  <c r="BH22" i="54"/>
  <c r="CJ5" i="54"/>
  <c r="BF5" i="54"/>
  <c r="CL24" i="54"/>
  <c r="BH24" i="54"/>
  <c r="CL13" i="54"/>
  <c r="BH13" i="54"/>
  <c r="CL23" i="54"/>
  <c r="BH23" i="54"/>
  <c r="CL16" i="54"/>
  <c r="BH16" i="54"/>
  <c r="CH11" i="54"/>
  <c r="BD11" i="54"/>
  <c r="CL19" i="54"/>
  <c r="BH19" i="54"/>
  <c r="CL12" i="54"/>
  <c r="BH12" i="54"/>
  <c r="CL9" i="54"/>
  <c r="BH9" i="54"/>
  <c r="CJ18" i="54"/>
  <c r="BF18" i="54"/>
  <c r="CH10" i="54"/>
  <c r="BD10" i="54"/>
  <c r="CK21" i="54"/>
  <c r="BG21" i="54"/>
  <c r="CH17" i="54"/>
  <c r="BD17" i="54"/>
  <c r="CL8" i="54"/>
  <c r="BH8" i="54"/>
  <c r="AI25" i="12"/>
  <c r="BM29" i="55" l="1"/>
  <c r="CQ29" i="55"/>
  <c r="BL27" i="55"/>
  <c r="CP27" i="55"/>
  <c r="BK28" i="55"/>
  <c r="CO28" i="55"/>
  <c r="BM23" i="55"/>
  <c r="BM30" i="55"/>
  <c r="CQ30" i="55"/>
  <c r="CO26" i="55"/>
  <c r="BK26" i="55"/>
  <c r="BM8" i="55"/>
  <c r="AJ14" i="55"/>
  <c r="BN14" i="55" s="1"/>
  <c r="BK6" i="55"/>
  <c r="CO5" i="55"/>
  <c r="AJ8" i="55"/>
  <c r="BN8" i="55" s="1"/>
  <c r="AJ16" i="55"/>
  <c r="BN16" i="55" s="1"/>
  <c r="AJ7" i="55"/>
  <c r="CR7" i="55" s="1"/>
  <c r="BL22" i="55"/>
  <c r="CP9" i="55"/>
  <c r="BL9" i="55"/>
  <c r="AI25" i="55"/>
  <c r="BM25" i="55" s="1"/>
  <c r="AI27" i="55"/>
  <c r="AJ29" i="55"/>
  <c r="AH28" i="55"/>
  <c r="AH26" i="55"/>
  <c r="AJ30" i="55"/>
  <c r="AG15" i="55"/>
  <c r="BK15" i="55" s="1"/>
  <c r="AG19" i="55"/>
  <c r="CO19" i="55" s="1"/>
  <c r="AH6" i="55"/>
  <c r="AH12" i="55"/>
  <c r="BL12" i="55" s="1"/>
  <c r="AI13" i="55"/>
  <c r="BM13" i="55" s="1"/>
  <c r="AH20" i="55"/>
  <c r="AI9" i="55"/>
  <c r="AI22" i="55"/>
  <c r="AJ23" i="55"/>
  <c r="CR23" i="55" s="1"/>
  <c r="CX23" i="55" s="1"/>
  <c r="AO22" i="53" s="1"/>
  <c r="CO20" i="55"/>
  <c r="BK20" i="55"/>
  <c r="AJ24" i="55"/>
  <c r="BN24" i="55" s="1"/>
  <c r="AH5" i="55"/>
  <c r="CP5" i="55" s="1"/>
  <c r="BJ15" i="55"/>
  <c r="CO12" i="55"/>
  <c r="BJ19" i="55"/>
  <c r="CR13" i="55"/>
  <c r="CR16" i="55"/>
  <c r="CL3" i="55"/>
  <c r="BH3" i="55"/>
  <c r="CQ4" i="55"/>
  <c r="BM4" i="55"/>
  <c r="CN11" i="55"/>
  <c r="BJ11" i="55"/>
  <c r="CR15" i="55"/>
  <c r="CR14" i="55"/>
  <c r="CN17" i="55"/>
  <c r="BJ17" i="55"/>
  <c r="CP18" i="55"/>
  <c r="BL18" i="55"/>
  <c r="CQ21" i="55"/>
  <c r="BM21" i="55"/>
  <c r="CN10" i="55"/>
  <c r="BJ10" i="55"/>
  <c r="AX10" i="12"/>
  <c r="AK14" i="55" s="1"/>
  <c r="AE3" i="55"/>
  <c r="AI18" i="55"/>
  <c r="AG17" i="55"/>
  <c r="AK16" i="55"/>
  <c r="AG10" i="55"/>
  <c r="AJ4" i="55"/>
  <c r="AG11" i="55"/>
  <c r="BL17" i="57"/>
  <c r="BN16" i="57"/>
  <c r="BM16" i="57"/>
  <c r="BH20" i="59"/>
  <c r="BE17" i="59"/>
  <c r="BH4" i="59"/>
  <c r="BE11" i="59"/>
  <c r="BI19" i="59"/>
  <c r="BI6" i="59"/>
  <c r="BG18" i="59"/>
  <c r="BI7" i="59"/>
  <c r="BG5" i="59"/>
  <c r="BC3" i="59"/>
  <c r="BI8" i="59"/>
  <c r="BI9" i="59"/>
  <c r="BH21" i="59"/>
  <c r="BI15" i="59"/>
  <c r="BE10" i="59"/>
  <c r="BI14" i="59"/>
  <c r="BJ16" i="59"/>
  <c r="BJ22" i="59"/>
  <c r="BJ13" i="59"/>
  <c r="BF17" i="59"/>
  <c r="BJ24" i="59"/>
  <c r="BJ23" i="59"/>
  <c r="BI12" i="59"/>
  <c r="CI10" i="54"/>
  <c r="BE10" i="54"/>
  <c r="CM6" i="54"/>
  <c r="BI6" i="54"/>
  <c r="CM8" i="54"/>
  <c r="BI8" i="54"/>
  <c r="CI17" i="54"/>
  <c r="BE17" i="54"/>
  <c r="CK5" i="54"/>
  <c r="BG5" i="54"/>
  <c r="CM22" i="54"/>
  <c r="BI22" i="54"/>
  <c r="CM13" i="54"/>
  <c r="BI13" i="54"/>
  <c r="CL4" i="54"/>
  <c r="BH4" i="54"/>
  <c r="AD5" i="54"/>
  <c r="AF6" i="54"/>
  <c r="AF14" i="54"/>
  <c r="AF22" i="54"/>
  <c r="AE21" i="54"/>
  <c r="AF9" i="54"/>
  <c r="AB11" i="54"/>
  <c r="AF13" i="54"/>
  <c r="AE4" i="54"/>
  <c r="AE20" i="54"/>
  <c r="Z3" i="54"/>
  <c r="AF8" i="54"/>
  <c r="AB10" i="54"/>
  <c r="AF12" i="54"/>
  <c r="AF16" i="54"/>
  <c r="AF24" i="54"/>
  <c r="AF7" i="54"/>
  <c r="AF15" i="54"/>
  <c r="AB17" i="54"/>
  <c r="AD18" i="54"/>
  <c r="AF19" i="54"/>
  <c r="AF23" i="54"/>
  <c r="CG3" i="54"/>
  <c r="BC3" i="54"/>
  <c r="CK18" i="54"/>
  <c r="BG18" i="54"/>
  <c r="CI11" i="54"/>
  <c r="BE11" i="54"/>
  <c r="CM23" i="54"/>
  <c r="BI23" i="54"/>
  <c r="CM15" i="54"/>
  <c r="BI15" i="54"/>
  <c r="CM9" i="54"/>
  <c r="BI9" i="54"/>
  <c r="CM24" i="54"/>
  <c r="BI24" i="54"/>
  <c r="CM7" i="54"/>
  <c r="BI7" i="54"/>
  <c r="CM14" i="54"/>
  <c r="BI14" i="54"/>
  <c r="CM16" i="54"/>
  <c r="BI16" i="54"/>
  <c r="CM19" i="54"/>
  <c r="BI19" i="54"/>
  <c r="CM12" i="54"/>
  <c r="BI12" i="54"/>
  <c r="CL20" i="54"/>
  <c r="BH20" i="54"/>
  <c r="CL21" i="54"/>
  <c r="BH21" i="54"/>
  <c r="AJ25" i="12"/>
  <c r="CR8" i="55" l="1"/>
  <c r="BM27" i="55"/>
  <c r="CQ27" i="55"/>
  <c r="BN29" i="55"/>
  <c r="CR29" i="55"/>
  <c r="BN30" i="55"/>
  <c r="CR30" i="55"/>
  <c r="BL28" i="55"/>
  <c r="AI27" i="53" s="1"/>
  <c r="CP28" i="55"/>
  <c r="CP26" i="55"/>
  <c r="BL26" i="55"/>
  <c r="BN7" i="55"/>
  <c r="AK8" i="55"/>
  <c r="AK7" i="55"/>
  <c r="BN23" i="55"/>
  <c r="BL5" i="55"/>
  <c r="AJ21" i="55"/>
  <c r="BN21" i="55" s="1"/>
  <c r="AK23" i="55"/>
  <c r="BO23" i="55" s="1"/>
  <c r="CP6" i="55"/>
  <c r="BL6" i="55"/>
  <c r="BK19" i="55"/>
  <c r="AJ25" i="55"/>
  <c r="BN25" i="55" s="1"/>
  <c r="AK29" i="55"/>
  <c r="AJ27" i="55"/>
  <c r="AK30" i="55"/>
  <c r="AI26" i="55"/>
  <c r="AI28" i="55"/>
  <c r="AH15" i="55"/>
  <c r="AH19" i="55"/>
  <c r="CP19" i="55" s="1"/>
  <c r="AI6" i="55"/>
  <c r="CQ6" i="55" s="1"/>
  <c r="AI12" i="55"/>
  <c r="BM12" i="55" s="1"/>
  <c r="AJ22" i="55"/>
  <c r="AJ13" i="55"/>
  <c r="BN13" i="55" s="1"/>
  <c r="AJ9" i="55"/>
  <c r="CR9" i="55" s="1"/>
  <c r="AI20" i="55"/>
  <c r="CQ20" i="55" s="1"/>
  <c r="CQ22" i="55"/>
  <c r="BM22" i="55"/>
  <c r="CQ9" i="55"/>
  <c r="BM9" i="55"/>
  <c r="BL19" i="55"/>
  <c r="BL20" i="55"/>
  <c r="CP20" i="55"/>
  <c r="AK24" i="55"/>
  <c r="BO24" i="55" s="1"/>
  <c r="AI5" i="55"/>
  <c r="CQ5" i="55" s="1"/>
  <c r="CP12" i="55"/>
  <c r="BO16" i="55"/>
  <c r="CS16" i="55"/>
  <c r="CS13" i="55"/>
  <c r="CM3" i="55"/>
  <c r="BI3" i="55"/>
  <c r="CO11" i="55"/>
  <c r="BK11" i="55"/>
  <c r="CS7" i="55"/>
  <c r="BO7" i="55"/>
  <c r="CS15" i="55"/>
  <c r="CS14" i="55"/>
  <c r="BO14" i="55"/>
  <c r="CR4" i="55"/>
  <c r="BN4" i="55"/>
  <c r="CO17" i="55"/>
  <c r="BK17" i="55"/>
  <c r="CO10" i="55"/>
  <c r="BK10" i="55"/>
  <c r="CS8" i="55"/>
  <c r="BO8" i="55"/>
  <c r="CQ18" i="55"/>
  <c r="BM18" i="55"/>
  <c r="AY10" i="12"/>
  <c r="AL7" i="55" s="1"/>
  <c r="AL23" i="55"/>
  <c r="AJ18" i="55"/>
  <c r="AH17" i="55"/>
  <c r="AH10" i="55"/>
  <c r="AK4" i="55"/>
  <c r="AK21" i="55"/>
  <c r="AH11" i="55"/>
  <c r="AF3" i="55"/>
  <c r="BN17" i="57"/>
  <c r="BM17" i="57"/>
  <c r="BI21" i="59"/>
  <c r="BH18" i="59"/>
  <c r="BJ14" i="59"/>
  <c r="BH5" i="59"/>
  <c r="BJ6" i="59"/>
  <c r="BJ12" i="59"/>
  <c r="BI4" i="59"/>
  <c r="BK22" i="59"/>
  <c r="BK23" i="59"/>
  <c r="BK24" i="59"/>
  <c r="BK13" i="59"/>
  <c r="BG17" i="59"/>
  <c r="BK16" i="59"/>
  <c r="BJ7" i="59"/>
  <c r="BJ9" i="59"/>
  <c r="BF11" i="59"/>
  <c r="BI20" i="59"/>
  <c r="BF10" i="59"/>
  <c r="BD3" i="59"/>
  <c r="BJ19" i="59"/>
  <c r="BJ15" i="59"/>
  <c r="BJ8" i="59"/>
  <c r="CN23" i="54"/>
  <c r="BJ23" i="54"/>
  <c r="CN12" i="54"/>
  <c r="BJ12" i="54"/>
  <c r="CJ11" i="54"/>
  <c r="BF11" i="54"/>
  <c r="CN19" i="54"/>
  <c r="BJ19" i="54"/>
  <c r="CJ10" i="54"/>
  <c r="BF10" i="54"/>
  <c r="CN9" i="54"/>
  <c r="BJ9" i="54"/>
  <c r="CL18" i="54"/>
  <c r="BH18" i="54"/>
  <c r="CN8" i="54"/>
  <c r="BJ8" i="54"/>
  <c r="CM21" i="54"/>
  <c r="BI21" i="54"/>
  <c r="CJ17" i="54"/>
  <c r="BF17" i="54"/>
  <c r="CN22" i="54"/>
  <c r="BJ22" i="54"/>
  <c r="CN16" i="54"/>
  <c r="BJ16" i="54"/>
  <c r="AC10" i="54"/>
  <c r="AE5" i="54"/>
  <c r="AG6" i="54"/>
  <c r="AG14" i="54"/>
  <c r="AG22" i="54"/>
  <c r="AG24" i="54"/>
  <c r="AG23" i="54"/>
  <c r="AF21" i="54"/>
  <c r="AA3" i="54"/>
  <c r="AG15" i="54"/>
  <c r="AC17" i="54"/>
  <c r="AG9" i="54"/>
  <c r="AC11" i="54"/>
  <c r="AG13" i="54"/>
  <c r="AG16" i="54"/>
  <c r="AF4" i="54"/>
  <c r="AF20" i="54"/>
  <c r="AG8" i="54"/>
  <c r="AG12" i="54"/>
  <c r="AE18" i="54"/>
  <c r="AG7" i="54"/>
  <c r="AG19" i="54"/>
  <c r="CN15" i="54"/>
  <c r="BJ15" i="54"/>
  <c r="CH3" i="54"/>
  <c r="BD3" i="54"/>
  <c r="CN14" i="54"/>
  <c r="BJ14" i="54"/>
  <c r="CN7" i="54"/>
  <c r="BJ7" i="54"/>
  <c r="CM20" i="54"/>
  <c r="BI20" i="54"/>
  <c r="CN6" i="54"/>
  <c r="BJ6" i="54"/>
  <c r="CN13" i="54"/>
  <c r="BJ13" i="54"/>
  <c r="CN24" i="54"/>
  <c r="BJ24" i="54"/>
  <c r="CM4" i="54"/>
  <c r="BI4" i="54"/>
  <c r="CL5" i="54"/>
  <c r="BH5" i="54"/>
  <c r="AK25" i="12"/>
  <c r="BN27" i="55" l="1"/>
  <c r="CR27" i="55"/>
  <c r="BO30" i="55"/>
  <c r="CS30" i="55"/>
  <c r="BO29" i="55"/>
  <c r="CS29" i="55"/>
  <c r="BM28" i="55"/>
  <c r="CQ28" i="55"/>
  <c r="CQ26" i="55"/>
  <c r="BM26" i="55"/>
  <c r="BP23" i="55"/>
  <c r="CR21" i="55"/>
  <c r="AL8" i="55"/>
  <c r="BP8" i="55" s="1"/>
  <c r="AL16" i="55"/>
  <c r="AJ5" i="55"/>
  <c r="CR5" i="55" s="1"/>
  <c r="AL24" i="55"/>
  <c r="BP24" i="55" s="1"/>
  <c r="AL14" i="55"/>
  <c r="BP14" i="55" s="1"/>
  <c r="BL15" i="55"/>
  <c r="BN9" i="55"/>
  <c r="BM6" i="55"/>
  <c r="AK25" i="55"/>
  <c r="BO25" i="55" s="1"/>
  <c r="AJ28" i="55"/>
  <c r="AK27" i="55"/>
  <c r="AJ26" i="55"/>
  <c r="AL30" i="55"/>
  <c r="AL29" i="55"/>
  <c r="AI15" i="55"/>
  <c r="AI19" i="55"/>
  <c r="CQ19" i="55" s="1"/>
  <c r="AJ12" i="55"/>
  <c r="BN12" i="55" s="1"/>
  <c r="AJ6" i="55"/>
  <c r="CR6" i="55" s="1"/>
  <c r="AK13" i="55"/>
  <c r="BO13" i="55" s="1"/>
  <c r="AK9" i="55"/>
  <c r="CS9" i="55" s="1"/>
  <c r="AK22" i="55"/>
  <c r="CS22" i="55" s="1"/>
  <c r="AJ20" i="55"/>
  <c r="CR20" i="55" s="1"/>
  <c r="BM5" i="55"/>
  <c r="BN22" i="55"/>
  <c r="CR22" i="55"/>
  <c r="CQ12" i="55"/>
  <c r="BM20" i="55"/>
  <c r="BP16" i="55"/>
  <c r="CT16" i="55"/>
  <c r="CT13" i="55"/>
  <c r="CP17" i="55"/>
  <c r="BL17" i="55"/>
  <c r="CT14" i="55"/>
  <c r="CR18" i="55"/>
  <c r="BN18" i="55"/>
  <c r="CP10" i="55"/>
  <c r="BL10" i="55"/>
  <c r="CT15" i="55"/>
  <c r="CP11" i="55"/>
  <c r="BL11" i="55"/>
  <c r="AZ10" i="12"/>
  <c r="AM7" i="55" s="1"/>
  <c r="AK18" i="55"/>
  <c r="AI17" i="55"/>
  <c r="AI10" i="55"/>
  <c r="AL4" i="55"/>
  <c r="AI11" i="55"/>
  <c r="AG3" i="55"/>
  <c r="CS4" i="55"/>
  <c r="BO4" i="55"/>
  <c r="CN3" i="55"/>
  <c r="BJ3" i="55"/>
  <c r="CS21" i="55"/>
  <c r="BO21" i="55"/>
  <c r="CT7" i="55"/>
  <c r="BP7" i="55"/>
  <c r="BK12" i="59"/>
  <c r="BK7" i="59"/>
  <c r="BI18" i="59"/>
  <c r="BE3" i="59"/>
  <c r="BG11" i="59"/>
  <c r="BG10" i="59"/>
  <c r="BI5" i="59"/>
  <c r="BJ4" i="59"/>
  <c r="BK19" i="59"/>
  <c r="BJ20" i="59"/>
  <c r="BK9" i="59"/>
  <c r="BK14" i="59"/>
  <c r="BK6" i="59"/>
  <c r="BK8" i="59"/>
  <c r="BL22" i="59"/>
  <c r="BL16" i="59"/>
  <c r="BH17" i="59"/>
  <c r="BL23" i="59"/>
  <c r="BL24" i="59"/>
  <c r="BL13" i="59"/>
  <c r="BJ21" i="59"/>
  <c r="BK15" i="59"/>
  <c r="CO19" i="54"/>
  <c r="BK19" i="54"/>
  <c r="AH19" i="53" s="1"/>
  <c r="CO16" i="54"/>
  <c r="BK16" i="54"/>
  <c r="CO23" i="54"/>
  <c r="BK23" i="54"/>
  <c r="CN21" i="54"/>
  <c r="BJ21" i="54"/>
  <c r="CO7" i="54"/>
  <c r="BK7" i="54"/>
  <c r="CO13" i="54"/>
  <c r="BK13" i="54"/>
  <c r="CO24" i="54"/>
  <c r="BK24" i="54"/>
  <c r="CM18" i="54"/>
  <c r="BI18" i="54"/>
  <c r="CK11" i="54"/>
  <c r="BG11" i="54"/>
  <c r="CO22" i="54"/>
  <c r="BK22" i="54"/>
  <c r="CO12" i="54"/>
  <c r="BK12" i="54"/>
  <c r="CO9" i="54"/>
  <c r="BK9" i="54"/>
  <c r="CO14" i="54"/>
  <c r="BK14" i="54"/>
  <c r="CO8" i="54"/>
  <c r="BK8" i="54"/>
  <c r="CK17" i="54"/>
  <c r="BG17" i="54"/>
  <c r="CO6" i="54"/>
  <c r="BK6" i="54"/>
  <c r="AH6" i="53" s="1"/>
  <c r="CO15" i="54"/>
  <c r="BK15" i="54"/>
  <c r="CM5" i="54"/>
  <c r="BI5" i="54"/>
  <c r="CN4" i="54"/>
  <c r="BJ4" i="54"/>
  <c r="AH7" i="54"/>
  <c r="AH15" i="54"/>
  <c r="AD17" i="54"/>
  <c r="AF18" i="54"/>
  <c r="AH19" i="54"/>
  <c r="AH23" i="54"/>
  <c r="AL25" i="12"/>
  <c r="AB3" i="54"/>
  <c r="AF5" i="54"/>
  <c r="AH6" i="54"/>
  <c r="AH14" i="54"/>
  <c r="AH22" i="54"/>
  <c r="AG21" i="54"/>
  <c r="AG20" i="54"/>
  <c r="AH9" i="54"/>
  <c r="AD11" i="54"/>
  <c r="AH13" i="54"/>
  <c r="AG4" i="54"/>
  <c r="AH8" i="54"/>
  <c r="AD10" i="54"/>
  <c r="AH12" i="54"/>
  <c r="AH16" i="54"/>
  <c r="AH24" i="54"/>
  <c r="CN20" i="54"/>
  <c r="BJ20" i="54"/>
  <c r="CI3" i="54"/>
  <c r="BE3" i="54"/>
  <c r="CK10" i="54"/>
  <c r="BG10" i="54"/>
  <c r="BO27" i="55" l="1"/>
  <c r="CS27" i="55"/>
  <c r="BN28" i="55"/>
  <c r="CR28" i="55"/>
  <c r="CX28" i="55" s="1"/>
  <c r="AO27" i="53" s="1"/>
  <c r="AS27" i="53" s="1"/>
  <c r="BP29" i="55"/>
  <c r="CT29" i="55"/>
  <c r="BP30" i="55"/>
  <c r="CT30" i="55"/>
  <c r="CR26" i="55"/>
  <c r="BN26" i="55"/>
  <c r="CT8" i="55"/>
  <c r="BN5" i="55"/>
  <c r="AM16" i="55"/>
  <c r="BN20" i="55"/>
  <c r="AL25" i="55"/>
  <c r="BP25" i="55" s="1"/>
  <c r="AL27" i="55"/>
  <c r="AM29" i="55"/>
  <c r="AK26" i="55"/>
  <c r="AM30" i="55"/>
  <c r="AK28" i="55"/>
  <c r="BO28" i="55" s="1"/>
  <c r="AJ19" i="55"/>
  <c r="AJ15" i="55"/>
  <c r="AK12" i="55"/>
  <c r="BO12" i="55" s="1"/>
  <c r="AK6" i="55"/>
  <c r="CS6" i="55" s="1"/>
  <c r="AL13" i="55"/>
  <c r="BP13" i="55" s="1"/>
  <c r="AL9" i="55"/>
  <c r="CT9" i="55" s="1"/>
  <c r="AL22" i="55"/>
  <c r="CT22" i="55" s="1"/>
  <c r="AK20" i="55"/>
  <c r="CS20" i="55" s="1"/>
  <c r="AM14" i="55"/>
  <c r="BQ14" i="55" s="1"/>
  <c r="AM8" i="55"/>
  <c r="CU8" i="55" s="1"/>
  <c r="CR12" i="55"/>
  <c r="BN6" i="55"/>
  <c r="AM24" i="55"/>
  <c r="BQ24" i="55" s="1"/>
  <c r="AK5" i="55"/>
  <c r="BO5" i="55" s="1"/>
  <c r="BO9" i="55"/>
  <c r="AL21" i="55"/>
  <c r="CT21" i="55" s="1"/>
  <c r="AM23" i="55"/>
  <c r="BQ23" i="55" s="1"/>
  <c r="BM15" i="55"/>
  <c r="BM19" i="55"/>
  <c r="BO22" i="55"/>
  <c r="BQ16" i="55"/>
  <c r="CU16" i="55"/>
  <c r="CU13" i="55"/>
  <c r="CU14" i="55"/>
  <c r="CQ17" i="55"/>
  <c r="BM17" i="55"/>
  <c r="CS18" i="55"/>
  <c r="BO18" i="55"/>
  <c r="CQ10" i="55"/>
  <c r="BM10" i="55"/>
  <c r="CT4" i="55"/>
  <c r="BP4" i="55"/>
  <c r="BA10" i="12"/>
  <c r="AM21" i="55" s="1"/>
  <c r="AN24" i="55"/>
  <c r="AJ10" i="55"/>
  <c r="AM4" i="55"/>
  <c r="AJ11" i="55"/>
  <c r="AH3" i="55"/>
  <c r="AL18" i="55"/>
  <c r="AJ17" i="55"/>
  <c r="AN7" i="55"/>
  <c r="CU15" i="55"/>
  <c r="CQ11" i="55"/>
  <c r="BM11" i="55"/>
  <c r="CO3" i="55"/>
  <c r="BK3" i="55"/>
  <c r="CU7" i="55"/>
  <c r="BQ7" i="55"/>
  <c r="BJ5" i="59"/>
  <c r="BL6" i="59"/>
  <c r="BL7" i="59"/>
  <c r="BK4" i="59"/>
  <c r="BH11" i="59"/>
  <c r="BK21" i="59"/>
  <c r="BJ18" i="59"/>
  <c r="BL12" i="59"/>
  <c r="BL14" i="59"/>
  <c r="BL9" i="59"/>
  <c r="BL19" i="59"/>
  <c r="BM24" i="59"/>
  <c r="BK18" i="59"/>
  <c r="BM19" i="59"/>
  <c r="BM22" i="59"/>
  <c r="BM9" i="59"/>
  <c r="BM8" i="59"/>
  <c r="BI11" i="59"/>
  <c r="BM12" i="59"/>
  <c r="BM16" i="59"/>
  <c r="BM23" i="59"/>
  <c r="BI10" i="59"/>
  <c r="BM14" i="59"/>
  <c r="BL21" i="59"/>
  <c r="BM15" i="59"/>
  <c r="BL20" i="59"/>
  <c r="BM7" i="59"/>
  <c r="BI17" i="59"/>
  <c r="BM13" i="59"/>
  <c r="BH10" i="59"/>
  <c r="BK20" i="59"/>
  <c r="BL15" i="59"/>
  <c r="BL8" i="59"/>
  <c r="BF3" i="59"/>
  <c r="CL11" i="54"/>
  <c r="BH11" i="54"/>
  <c r="CN5" i="54"/>
  <c r="BJ5" i="54"/>
  <c r="CP7" i="54"/>
  <c r="BL7" i="54"/>
  <c r="CP6" i="54"/>
  <c r="BL6" i="54"/>
  <c r="CP24" i="54"/>
  <c r="CS24" i="54" s="1"/>
  <c r="AN23" i="53" s="1"/>
  <c r="AS23" i="53" s="1"/>
  <c r="L28" i="62" s="1"/>
  <c r="BL24" i="54"/>
  <c r="CP9" i="54"/>
  <c r="BL9" i="54"/>
  <c r="AH9" i="53" s="1"/>
  <c r="CJ3" i="54"/>
  <c r="BF3" i="54"/>
  <c r="CP15" i="54"/>
  <c r="BL15" i="54"/>
  <c r="CP16" i="54"/>
  <c r="BL16" i="54"/>
  <c r="AM25" i="12"/>
  <c r="AC3" i="54"/>
  <c r="AI12" i="54"/>
  <c r="AI7" i="54"/>
  <c r="AI15" i="54"/>
  <c r="AE17" i="54"/>
  <c r="AG18" i="54"/>
  <c r="AI19" i="54"/>
  <c r="AI23" i="54"/>
  <c r="BM23" i="54" s="1"/>
  <c r="AE11" i="54"/>
  <c r="AI8" i="54"/>
  <c r="AE10" i="54"/>
  <c r="AG5" i="54"/>
  <c r="AI6" i="54"/>
  <c r="AI14" i="54"/>
  <c r="AI22" i="54"/>
  <c r="AI9" i="54"/>
  <c r="AH21" i="54"/>
  <c r="AI13" i="54"/>
  <c r="AI16" i="54"/>
  <c r="AH4" i="54"/>
  <c r="AH20" i="54"/>
  <c r="AI24" i="54"/>
  <c r="BM24" i="54" s="1"/>
  <c r="CP13" i="54"/>
  <c r="BL13" i="54"/>
  <c r="CP12" i="54"/>
  <c r="BL12" i="54"/>
  <c r="CO20" i="54"/>
  <c r="BK20" i="54"/>
  <c r="CP23" i="54"/>
  <c r="CS23" i="54" s="1"/>
  <c r="AN22" i="53" s="1"/>
  <c r="AS22" i="53" s="1"/>
  <c r="BL23" i="54"/>
  <c r="CL10" i="54"/>
  <c r="BH10" i="54"/>
  <c r="CO21" i="54"/>
  <c r="BK21" i="54"/>
  <c r="CP19" i="54"/>
  <c r="BL19" i="54"/>
  <c r="CP8" i="54"/>
  <c r="BL8" i="54"/>
  <c r="CP22" i="54"/>
  <c r="BL22" i="54"/>
  <c r="CN18" i="54"/>
  <c r="BJ18" i="54"/>
  <c r="CO4" i="54"/>
  <c r="BK4" i="54"/>
  <c r="CP14" i="54"/>
  <c r="BL14" i="54"/>
  <c r="CL17" i="54"/>
  <c r="BH17" i="54"/>
  <c r="L6" i="62" l="1"/>
  <c r="BN19" i="55"/>
  <c r="CR19" i="55"/>
  <c r="BP27" i="55"/>
  <c r="CT27" i="55"/>
  <c r="BQ30" i="55"/>
  <c r="AI29" i="53" s="1"/>
  <c r="CU30" i="55"/>
  <c r="BQ29" i="55"/>
  <c r="CU29" i="55"/>
  <c r="CS26" i="55"/>
  <c r="BO26" i="55"/>
  <c r="BR24" i="55"/>
  <c r="BP21" i="55"/>
  <c r="BQ8" i="55"/>
  <c r="AL5" i="55"/>
  <c r="BP5" i="55" s="1"/>
  <c r="AN23" i="55"/>
  <c r="BR23" i="55" s="1"/>
  <c r="AN16" i="55"/>
  <c r="AN14" i="55"/>
  <c r="BR14" i="55" s="1"/>
  <c r="CS5" i="55"/>
  <c r="AM25" i="55"/>
  <c r="BQ25" i="55" s="1"/>
  <c r="AN29" i="55"/>
  <c r="AM27" i="55"/>
  <c r="AN30" i="55"/>
  <c r="AL26" i="55"/>
  <c r="AL28" i="55"/>
  <c r="BP28" i="55" s="1"/>
  <c r="AK19" i="55"/>
  <c r="CS19" i="55" s="1"/>
  <c r="AK15" i="55"/>
  <c r="AL12" i="55"/>
  <c r="BP12" i="55" s="1"/>
  <c r="AL6" i="55"/>
  <c r="AM22" i="55"/>
  <c r="CU22" i="55" s="1"/>
  <c r="AL20" i="55"/>
  <c r="AM9" i="55"/>
  <c r="AM13" i="55"/>
  <c r="BQ13" i="55" s="1"/>
  <c r="BO20" i="55"/>
  <c r="CS12" i="55"/>
  <c r="AN8" i="55"/>
  <c r="CV8" i="55" s="1"/>
  <c r="BN15" i="55"/>
  <c r="BP22" i="55"/>
  <c r="BO6" i="55"/>
  <c r="BP9" i="55"/>
  <c r="BM22" i="54"/>
  <c r="AH21" i="53" s="1"/>
  <c r="CQ22" i="54"/>
  <c r="BM16" i="54"/>
  <c r="CQ16" i="54"/>
  <c r="BR16" i="55"/>
  <c r="CV16" i="55"/>
  <c r="CV13" i="55"/>
  <c r="BM13" i="54"/>
  <c r="CQ13" i="54"/>
  <c r="CR17" i="55"/>
  <c r="BN17" i="55"/>
  <c r="CR10" i="55"/>
  <c r="BN10" i="55"/>
  <c r="CT18" i="55"/>
  <c r="BP18" i="55"/>
  <c r="CU21" i="55"/>
  <c r="BQ21" i="55"/>
  <c r="CV15" i="55"/>
  <c r="CR11" i="55"/>
  <c r="BN11" i="55"/>
  <c r="CV14" i="55"/>
  <c r="CP3" i="55"/>
  <c r="BL3" i="55"/>
  <c r="BB10" i="12"/>
  <c r="AN21" i="55" s="1"/>
  <c r="AO24" i="55"/>
  <c r="BS24" i="55" s="1"/>
  <c r="AO16" i="55"/>
  <c r="AK10" i="55"/>
  <c r="AO8" i="55"/>
  <c r="AN4" i="55"/>
  <c r="AK11" i="55"/>
  <c r="AO23" i="55"/>
  <c r="AO14" i="55"/>
  <c r="AM5" i="55"/>
  <c r="AI3" i="55"/>
  <c r="AK17" i="55"/>
  <c r="AM18" i="55"/>
  <c r="AO7" i="55"/>
  <c r="CU4" i="55"/>
  <c r="BQ4" i="55"/>
  <c r="CV7" i="55"/>
  <c r="BR7" i="55"/>
  <c r="AI7" i="53" s="1"/>
  <c r="BM19" i="54"/>
  <c r="CQ19" i="54"/>
  <c r="BK18" i="54"/>
  <c r="CO18" i="54"/>
  <c r="BL20" i="54"/>
  <c r="CP20" i="54"/>
  <c r="BL21" i="54"/>
  <c r="CP21" i="54"/>
  <c r="BM15" i="54"/>
  <c r="CQ15" i="54"/>
  <c r="BI10" i="54"/>
  <c r="CM10" i="54"/>
  <c r="BM7" i="54"/>
  <c r="AH7" i="53" s="1"/>
  <c r="CQ7" i="54"/>
  <c r="BM14" i="54"/>
  <c r="CQ14" i="54"/>
  <c r="BM8" i="54"/>
  <c r="AH8" i="53" s="1"/>
  <c r="CQ8" i="54"/>
  <c r="BM12" i="54"/>
  <c r="CQ12" i="54"/>
  <c r="BI11" i="54"/>
  <c r="CM11" i="54"/>
  <c r="BM9" i="54"/>
  <c r="CQ9" i="54"/>
  <c r="BK5" i="59"/>
  <c r="BG3" i="59"/>
  <c r="BM6" i="59"/>
  <c r="BN22" i="59"/>
  <c r="BL18" i="59"/>
  <c r="BN19" i="59"/>
  <c r="BN23" i="59"/>
  <c r="BN8" i="59"/>
  <c r="BJ10" i="59"/>
  <c r="BN7" i="59"/>
  <c r="BN6" i="59"/>
  <c r="BN24" i="59"/>
  <c r="BN16" i="59"/>
  <c r="BJ17" i="59"/>
  <c r="BN9" i="59"/>
  <c r="BM20" i="59"/>
  <c r="BJ11" i="59"/>
  <c r="BN13" i="59"/>
  <c r="BN15" i="59"/>
  <c r="BN12" i="59"/>
  <c r="BN14" i="59"/>
  <c r="BM21" i="59"/>
  <c r="BL4" i="59"/>
  <c r="CK3" i="54"/>
  <c r="BG3" i="54"/>
  <c r="AJ8" i="54"/>
  <c r="AF10" i="54"/>
  <c r="AJ12" i="54"/>
  <c r="AJ16" i="54"/>
  <c r="AJ24" i="54"/>
  <c r="BN24" i="54" s="1"/>
  <c r="AJ7" i="54"/>
  <c r="AJ15" i="54"/>
  <c r="AF17" i="54"/>
  <c r="AH18" i="54"/>
  <c r="AJ19" i="54"/>
  <c r="AJ23" i="54"/>
  <c r="BN23" i="54" s="1"/>
  <c r="AI20" i="54"/>
  <c r="AH5" i="54"/>
  <c r="AJ6" i="54"/>
  <c r="AJ14" i="54"/>
  <c r="AJ22" i="54"/>
  <c r="AI21" i="54"/>
  <c r="AD3" i="54"/>
  <c r="AJ9" i="54"/>
  <c r="AF11" i="54"/>
  <c r="AJ13" i="54"/>
  <c r="AI4" i="54"/>
  <c r="AN25" i="12"/>
  <c r="CQ6" i="54"/>
  <c r="BM6" i="54"/>
  <c r="CM17" i="54"/>
  <c r="BI17" i="54"/>
  <c r="CP4" i="54"/>
  <c r="BL4" i="54"/>
  <c r="CO5" i="54"/>
  <c r="BK5" i="54"/>
  <c r="CT5" i="55" l="1"/>
  <c r="BR30" i="55"/>
  <c r="CV30" i="55"/>
  <c r="BQ27" i="55"/>
  <c r="CU27" i="55"/>
  <c r="BR29" i="55"/>
  <c r="AI28" i="53" s="1"/>
  <c r="CV29" i="55"/>
  <c r="CT26" i="55"/>
  <c r="BP26" i="55"/>
  <c r="AI25" i="53" s="1"/>
  <c r="BS23" i="55"/>
  <c r="BQ22" i="55"/>
  <c r="BO19" i="55"/>
  <c r="CU9" i="55"/>
  <c r="BQ9" i="55"/>
  <c r="AI9" i="53" s="1"/>
  <c r="CT20" i="55"/>
  <c r="BP20" i="55"/>
  <c r="CT6" i="55"/>
  <c r="BP6" i="55"/>
  <c r="AI6" i="53" s="1"/>
  <c r="BR8" i="55"/>
  <c r="AI8" i="53" s="1"/>
  <c r="CT12" i="55"/>
  <c r="AN25" i="55"/>
  <c r="BR25" i="55" s="1"/>
  <c r="AO30" i="55"/>
  <c r="AM28" i="55"/>
  <c r="BQ28" i="55" s="1"/>
  <c r="AO29" i="55"/>
  <c r="AN27" i="55"/>
  <c r="AM26" i="55"/>
  <c r="AL15" i="55"/>
  <c r="AL19" i="55"/>
  <c r="CT19" i="55" s="1"/>
  <c r="AM12" i="55"/>
  <c r="AM6" i="55"/>
  <c r="AN22" i="55"/>
  <c r="AM20" i="55"/>
  <c r="AN13" i="55"/>
  <c r="BR13" i="55" s="1"/>
  <c r="AN9" i="55"/>
  <c r="CV9" i="55" s="1"/>
  <c r="BO15" i="55"/>
  <c r="BN22" i="54"/>
  <c r="CR22" i="54"/>
  <c r="CS22" i="54" s="1"/>
  <c r="AN21" i="53" s="1"/>
  <c r="BO17" i="55"/>
  <c r="CS17" i="55"/>
  <c r="BS16" i="55"/>
  <c r="CW16" i="55"/>
  <c r="CX16" i="55" s="1"/>
  <c r="BN16" i="54"/>
  <c r="CR16" i="54"/>
  <c r="CS16" i="54" s="1"/>
  <c r="AN16" i="53" s="1"/>
  <c r="CW13" i="55"/>
  <c r="CX13" i="55" s="1"/>
  <c r="AO13" i="53" s="1"/>
  <c r="BN13" i="54"/>
  <c r="CR13" i="54"/>
  <c r="CS13" i="54" s="1"/>
  <c r="AN13" i="53" s="1"/>
  <c r="CV4" i="55"/>
  <c r="BR4" i="55"/>
  <c r="AI4" i="53" s="1"/>
  <c r="CW7" i="55"/>
  <c r="CX7" i="55" s="1"/>
  <c r="AO7" i="53" s="1"/>
  <c r="BS7" i="55"/>
  <c r="CW14" i="55"/>
  <c r="CX14" i="55" s="1"/>
  <c r="BS14" i="55"/>
  <c r="CU18" i="55"/>
  <c r="BQ18" i="55"/>
  <c r="CW8" i="55"/>
  <c r="CX8" i="55" s="1"/>
  <c r="AO8" i="53" s="1"/>
  <c r="BS8" i="55"/>
  <c r="CW15" i="55"/>
  <c r="CX15" i="55" s="1"/>
  <c r="CS10" i="55"/>
  <c r="BO10" i="55"/>
  <c r="CV21" i="55"/>
  <c r="BR21" i="55"/>
  <c r="AI20" i="53" s="1"/>
  <c r="CS11" i="55"/>
  <c r="BO11" i="55"/>
  <c r="CQ3" i="55"/>
  <c r="BM3" i="55"/>
  <c r="AI3" i="53" s="1"/>
  <c r="CU5" i="55"/>
  <c r="BQ5" i="55"/>
  <c r="AI5" i="53" s="1"/>
  <c r="BC10" i="12"/>
  <c r="AN5" i="55" s="1"/>
  <c r="AO4" i="55"/>
  <c r="AL11" i="55"/>
  <c r="AO21" i="55"/>
  <c r="AJ3" i="55"/>
  <c r="AN18" i="55"/>
  <c r="AL17" i="55"/>
  <c r="AL10" i="55"/>
  <c r="BL18" i="54"/>
  <c r="CP18" i="54"/>
  <c r="BM21" i="54"/>
  <c r="AH20" i="53" s="1"/>
  <c r="CQ21" i="54"/>
  <c r="BN19" i="54"/>
  <c r="CR19" i="54"/>
  <c r="CS19" i="54" s="1"/>
  <c r="AN19" i="53" s="1"/>
  <c r="BM20" i="54"/>
  <c r="CQ20" i="54"/>
  <c r="BN12" i="54"/>
  <c r="CR12" i="54"/>
  <c r="CS12" i="54" s="1"/>
  <c r="AN12" i="53" s="1"/>
  <c r="BJ10" i="54"/>
  <c r="CN10" i="54"/>
  <c r="BN8" i="54"/>
  <c r="CR8" i="54"/>
  <c r="CS8" i="54" s="1"/>
  <c r="AN8" i="53" s="1"/>
  <c r="BN9" i="54"/>
  <c r="CR9" i="54"/>
  <c r="CS9" i="54" s="1"/>
  <c r="AN9" i="53" s="1"/>
  <c r="BJ11" i="54"/>
  <c r="CN11" i="54"/>
  <c r="BN14" i="54"/>
  <c r="CR14" i="54"/>
  <c r="CS14" i="54" s="1"/>
  <c r="AN14" i="53" s="1"/>
  <c r="BN15" i="54"/>
  <c r="CR15" i="54"/>
  <c r="CS15" i="54" s="1"/>
  <c r="AN15" i="53" s="1"/>
  <c r="BN6" i="54"/>
  <c r="CR6" i="54"/>
  <c r="CS6" i="54" s="1"/>
  <c r="AN6" i="53" s="1"/>
  <c r="BN7" i="54"/>
  <c r="CR7" i="54"/>
  <c r="CS7" i="54" s="1"/>
  <c r="AN7" i="53" s="1"/>
  <c r="BL5" i="59"/>
  <c r="BH3" i="59"/>
  <c r="BM18" i="59"/>
  <c r="BN4" i="59"/>
  <c r="BI3" i="59"/>
  <c r="BK11" i="59"/>
  <c r="BK10" i="59"/>
  <c r="BN20" i="59"/>
  <c r="BN21" i="59"/>
  <c r="BK17" i="59"/>
  <c r="BM4" i="59"/>
  <c r="CP5" i="54"/>
  <c r="BL5" i="54"/>
  <c r="AH5" i="53" s="1"/>
  <c r="CQ4" i="54"/>
  <c r="BM4" i="54"/>
  <c r="AH4" i="53" s="1"/>
  <c r="CL3" i="54"/>
  <c r="BH3" i="54"/>
  <c r="AH3" i="53" s="1"/>
  <c r="CN17" i="54"/>
  <c r="BJ17" i="54"/>
  <c r="AJ4" i="54"/>
  <c r="AJ20" i="54"/>
  <c r="AG10" i="54"/>
  <c r="AI5" i="54"/>
  <c r="AO25" i="12"/>
  <c r="AG17" i="54"/>
  <c r="AI18" i="54"/>
  <c r="AJ21" i="54"/>
  <c r="AE3" i="54"/>
  <c r="AG11" i="54"/>
  <c r="AO14" i="53" l="1"/>
  <c r="AS14" i="53" s="1"/>
  <c r="AS7" i="53"/>
  <c r="AO15" i="53"/>
  <c r="AS15" i="53" s="1"/>
  <c r="L24" i="62" s="1"/>
  <c r="AS8" i="53"/>
  <c r="L21" i="62" s="1"/>
  <c r="AS13" i="53"/>
  <c r="BR27" i="55"/>
  <c r="AI26" i="53" s="1"/>
  <c r="CV27" i="55"/>
  <c r="BS30" i="55"/>
  <c r="CW30" i="55"/>
  <c r="CX30" i="55" s="1"/>
  <c r="AO29" i="53" s="1"/>
  <c r="AS29" i="53" s="1"/>
  <c r="BS29" i="55"/>
  <c r="CW29" i="55"/>
  <c r="CX29" i="55" s="1"/>
  <c r="AO28" i="53" s="1"/>
  <c r="AS28" i="53" s="1"/>
  <c r="L4" i="62" s="1"/>
  <c r="CU26" i="55"/>
  <c r="BQ26" i="55"/>
  <c r="CU6" i="55"/>
  <c r="AO25" i="55"/>
  <c r="BS25" i="55" s="1"/>
  <c r="AN28" i="55"/>
  <c r="BR28" i="55" s="1"/>
  <c r="AN26" i="55"/>
  <c r="AO27" i="55"/>
  <c r="AM19" i="55"/>
  <c r="AM15" i="55"/>
  <c r="AN6" i="55"/>
  <c r="BR6" i="55" s="1"/>
  <c r="AN12" i="55"/>
  <c r="AO13" i="55"/>
  <c r="BS13" i="55" s="1"/>
  <c r="AO9" i="55"/>
  <c r="AO22" i="55"/>
  <c r="AN20" i="55"/>
  <c r="CV20" i="55" s="1"/>
  <c r="CU12" i="55"/>
  <c r="BP19" i="55"/>
  <c r="AI19" i="53" s="1"/>
  <c r="BQ12" i="55"/>
  <c r="BP15" i="55"/>
  <c r="BQ20" i="55"/>
  <c r="CU20" i="55"/>
  <c r="BQ6" i="55"/>
  <c r="BR22" i="55"/>
  <c r="AI21" i="53" s="1"/>
  <c r="CV22" i="55"/>
  <c r="BR9" i="55"/>
  <c r="BP17" i="55"/>
  <c r="CT17" i="55"/>
  <c r="BK17" i="54"/>
  <c r="CO17" i="54"/>
  <c r="CV18" i="55"/>
  <c r="BR18" i="55"/>
  <c r="CR3" i="55"/>
  <c r="BN3" i="55"/>
  <c r="CV5" i="55"/>
  <c r="BR5" i="55"/>
  <c r="CW21" i="55"/>
  <c r="CX21" i="55" s="1"/>
  <c r="AO20" i="53" s="1"/>
  <c r="BS21" i="55"/>
  <c r="CT11" i="55"/>
  <c r="BP11" i="55"/>
  <c r="CW4" i="55"/>
  <c r="CX4" i="55" s="1"/>
  <c r="AO4" i="53" s="1"/>
  <c r="BS4" i="55"/>
  <c r="CT10" i="55"/>
  <c r="BP10" i="55"/>
  <c r="BD10" i="12"/>
  <c r="AO5" i="55" s="1"/>
  <c r="AM11" i="55"/>
  <c r="AK3" i="55"/>
  <c r="AO18" i="55"/>
  <c r="AM17" i="55"/>
  <c r="AM10" i="55"/>
  <c r="BI3" i="54"/>
  <c r="CM3" i="54"/>
  <c r="BN21" i="54"/>
  <c r="CR21" i="54"/>
  <c r="CS21" i="54" s="1"/>
  <c r="AN20" i="53" s="1"/>
  <c r="BM18" i="54"/>
  <c r="CQ18" i="54"/>
  <c r="BN20" i="54"/>
  <c r="CR20" i="54"/>
  <c r="CS20" i="54" s="1"/>
  <c r="BK11" i="54"/>
  <c r="CO11" i="54"/>
  <c r="BN4" i="54"/>
  <c r="CR4" i="54"/>
  <c r="CS4" i="54" s="1"/>
  <c r="AN4" i="53" s="1"/>
  <c r="BK10" i="54"/>
  <c r="CO10" i="54"/>
  <c r="BN18" i="59"/>
  <c r="BL10" i="59"/>
  <c r="BN5" i="59"/>
  <c r="BL17" i="59"/>
  <c r="BL11" i="59"/>
  <c r="BJ3" i="59"/>
  <c r="BM5" i="59"/>
  <c r="AH11" i="54"/>
  <c r="AF3" i="54"/>
  <c r="AH10" i="54"/>
  <c r="AH17" i="54"/>
  <c r="AJ18" i="54"/>
  <c r="AJ5" i="54"/>
  <c r="AP25" i="12"/>
  <c r="CQ5" i="54"/>
  <c r="BM5" i="54"/>
  <c r="AS20" i="53" l="1"/>
  <c r="L25" i="62" s="1"/>
  <c r="L14" i="62"/>
  <c r="AS4" i="53"/>
  <c r="BQ19" i="55"/>
  <c r="CU19" i="55"/>
  <c r="BS27" i="55"/>
  <c r="CW27" i="55"/>
  <c r="CX27" i="55" s="1"/>
  <c r="AO26" i="53" s="1"/>
  <c r="AS26" i="53" s="1"/>
  <c r="CV26" i="55"/>
  <c r="BR26" i="55"/>
  <c r="BS22" i="55"/>
  <c r="CW22" i="55"/>
  <c r="CX22" i="55" s="1"/>
  <c r="CW9" i="55"/>
  <c r="CX9" i="55" s="1"/>
  <c r="AO9" i="53" s="1"/>
  <c r="AS9" i="53" s="1"/>
  <c r="L23" i="62" s="1"/>
  <c r="BS9" i="55"/>
  <c r="AO26" i="55"/>
  <c r="AO28" i="55"/>
  <c r="BS28" i="55" s="1"/>
  <c r="AN15" i="55"/>
  <c r="BR15" i="55" s="1"/>
  <c r="AN19" i="55"/>
  <c r="AO12" i="55"/>
  <c r="CW12" i="55" s="1"/>
  <c r="AO6" i="55"/>
  <c r="CW6" i="55" s="1"/>
  <c r="AO20" i="55"/>
  <c r="CW20" i="55" s="1"/>
  <c r="CX20" i="55" s="1"/>
  <c r="CV12" i="55"/>
  <c r="CV6" i="55"/>
  <c r="BR12" i="55"/>
  <c r="BQ15" i="55"/>
  <c r="BR20" i="55"/>
  <c r="BQ17" i="55"/>
  <c r="CU17" i="55"/>
  <c r="BL17" i="54"/>
  <c r="CP17" i="54"/>
  <c r="CU10" i="55"/>
  <c r="BQ10" i="55"/>
  <c r="CW18" i="55"/>
  <c r="CX18" i="55" s="1"/>
  <c r="BS18" i="55"/>
  <c r="CS3" i="55"/>
  <c r="BO3" i="55"/>
  <c r="CU11" i="55"/>
  <c r="BQ11" i="55"/>
  <c r="CW5" i="55"/>
  <c r="CX5" i="55" s="1"/>
  <c r="AO5" i="53" s="1"/>
  <c r="BS5" i="55"/>
  <c r="BE10" i="12"/>
  <c r="AL3" i="55"/>
  <c r="AN17" i="55"/>
  <c r="AN10" i="55"/>
  <c r="AN11" i="55"/>
  <c r="BN18" i="54"/>
  <c r="CR18" i="54"/>
  <c r="CS18" i="54" s="1"/>
  <c r="AN18" i="53" s="1"/>
  <c r="BJ3" i="54"/>
  <c r="CN3" i="54"/>
  <c r="BL11" i="54"/>
  <c r="CP11" i="54"/>
  <c r="BN5" i="54"/>
  <c r="CR5" i="54"/>
  <c r="CS5" i="54" s="1"/>
  <c r="AN5" i="53" s="1"/>
  <c r="BL10" i="54"/>
  <c r="CP10" i="54"/>
  <c r="BK3" i="59"/>
  <c r="BM10" i="59"/>
  <c r="BM11" i="59"/>
  <c r="BM17" i="59"/>
  <c r="AQ25" i="12"/>
  <c r="AI11" i="54"/>
  <c r="AI10" i="54"/>
  <c r="AG3" i="54"/>
  <c r="AI17" i="54"/>
  <c r="L13" i="62" l="1"/>
  <c r="L19" i="62"/>
  <c r="BR19" i="55"/>
  <c r="CV19" i="55"/>
  <c r="AS5" i="53"/>
  <c r="L8" i="62" s="1"/>
  <c r="AO21" i="53"/>
  <c r="AS21" i="53" s="1"/>
  <c r="CW26" i="55"/>
  <c r="CX26" i="55" s="1"/>
  <c r="AO25" i="53" s="1"/>
  <c r="AS25" i="53" s="1"/>
  <c r="BS26" i="55"/>
  <c r="BS12" i="55"/>
  <c r="CX6" i="55"/>
  <c r="BS20" i="55"/>
  <c r="AO19" i="55"/>
  <c r="AO15" i="55"/>
  <c r="BS15" i="55" s="1"/>
  <c r="BS6" i="55"/>
  <c r="CX12" i="55"/>
  <c r="AO12" i="53" s="1"/>
  <c r="AS12" i="53" s="1"/>
  <c r="BM17" i="54"/>
  <c r="CQ17" i="54"/>
  <c r="BR17" i="55"/>
  <c r="CV17" i="55"/>
  <c r="CT3" i="55"/>
  <c r="BP3" i="55"/>
  <c r="CV11" i="55"/>
  <c r="BR11" i="55"/>
  <c r="BF10" i="12"/>
  <c r="AM3" i="55"/>
  <c r="AO17" i="55"/>
  <c r="AO10" i="55"/>
  <c r="AO11" i="55"/>
  <c r="CV10" i="55"/>
  <c r="BR10" i="55"/>
  <c r="BK3" i="54"/>
  <c r="CO3" i="54"/>
  <c r="BM11" i="54"/>
  <c r="CQ11" i="54"/>
  <c r="BM10" i="54"/>
  <c r="CQ10" i="54"/>
  <c r="BN10" i="59"/>
  <c r="BL3" i="59"/>
  <c r="BN17" i="59"/>
  <c r="BN11" i="59"/>
  <c r="AR25" i="12"/>
  <c r="BM3" i="59" s="1"/>
  <c r="AJ11" i="54"/>
  <c r="AH3" i="54"/>
  <c r="AJ10" i="54"/>
  <c r="AJ17" i="54"/>
  <c r="L17" i="62" l="1"/>
  <c r="L20" i="62"/>
  <c r="L3" i="62"/>
  <c r="BS19" i="55"/>
  <c r="CW19" i="55"/>
  <c r="CX19" i="55" s="1"/>
  <c r="AO6" i="53"/>
  <c r="AS6" i="53" s="1"/>
  <c r="L15" i="62" s="1"/>
  <c r="BS17" i="55"/>
  <c r="CW17" i="55"/>
  <c r="CX17" i="55" s="1"/>
  <c r="BN17" i="54"/>
  <c r="CR17" i="54"/>
  <c r="CS17" i="54" s="1"/>
  <c r="AN17" i="53" s="1"/>
  <c r="CU3" i="55"/>
  <c r="BQ3" i="55"/>
  <c r="BG10" i="12"/>
  <c r="AN3" i="55"/>
  <c r="CW10" i="55"/>
  <c r="CX10" i="55" s="1"/>
  <c r="AO10" i="53" s="1"/>
  <c r="BS10" i="55"/>
  <c r="CW11" i="55"/>
  <c r="CX11" i="55" s="1"/>
  <c r="AO11" i="53" s="1"/>
  <c r="BS11" i="55"/>
  <c r="BL3" i="54"/>
  <c r="CP3" i="54"/>
  <c r="BN11" i="54"/>
  <c r="CR11" i="54"/>
  <c r="CS11" i="54" s="1"/>
  <c r="AN11" i="53" s="1"/>
  <c r="BN10" i="54"/>
  <c r="CR10" i="54"/>
  <c r="CS10" i="54" s="1"/>
  <c r="AN10" i="53" s="1"/>
  <c r="AS25" i="12"/>
  <c r="BN3" i="59" s="1"/>
  <c r="AI3" i="54"/>
  <c r="AS11" i="53" l="1"/>
  <c r="L26" i="62" s="1"/>
  <c r="AO16" i="53"/>
  <c r="AS16" i="53" s="1"/>
  <c r="AO17" i="53"/>
  <c r="AS17" i="53" s="1"/>
  <c r="L29" i="62" s="1"/>
  <c r="AS10" i="53"/>
  <c r="AO18" i="53"/>
  <c r="AS18" i="53" s="1"/>
  <c r="AO19" i="53"/>
  <c r="AS19" i="53" s="1"/>
  <c r="BH10" i="12"/>
  <c r="AO3" i="55"/>
  <c r="CV3" i="55"/>
  <c r="BR3" i="55"/>
  <c r="BM3" i="54"/>
  <c r="CQ3" i="54"/>
  <c r="AT25" i="12"/>
  <c r="AU25" i="12" s="1"/>
  <c r="AV25" i="12" s="1"/>
  <c r="AW25" i="12" s="1"/>
  <c r="AX25" i="12" s="1"/>
  <c r="AY25" i="12" s="1"/>
  <c r="AZ25" i="12" s="1"/>
  <c r="BA25" i="12" s="1"/>
  <c r="BB25" i="12" s="1"/>
  <c r="BC25" i="12" s="1"/>
  <c r="BD25" i="12" s="1"/>
  <c r="BE25" i="12" s="1"/>
  <c r="BF25" i="12" s="1"/>
  <c r="BG25" i="12" s="1"/>
  <c r="BH25" i="12" s="1"/>
  <c r="BI25" i="12" s="1"/>
  <c r="BJ25" i="12" s="1"/>
  <c r="BK25" i="12" s="1"/>
  <c r="BL25" i="12" s="1"/>
  <c r="BM25" i="12" s="1"/>
  <c r="BN25" i="12" s="1"/>
  <c r="AJ3" i="54"/>
  <c r="L10" i="62" l="1"/>
  <c r="L11" i="62"/>
  <c r="L9" i="62"/>
  <c r="L5" i="62"/>
  <c r="L16" i="62"/>
  <c r="L12" i="62"/>
  <c r="L22" i="62"/>
  <c r="L27" i="62"/>
  <c r="CW3" i="55"/>
  <c r="CX3" i="55" s="1"/>
  <c r="AO3" i="53" s="1"/>
  <c r="BS3" i="55"/>
  <c r="BN3" i="54"/>
  <c r="CR3" i="54"/>
  <c r="CS3" i="54" s="1"/>
  <c r="AN3" i="53" s="1"/>
  <c r="AS3" i="53" l="1"/>
  <c r="L7" i="62" l="1"/>
  <c r="L18" i="62"/>
</calcChain>
</file>

<file path=xl/comments1.xml><?xml version="1.0" encoding="utf-8"?>
<comments xmlns="http://schemas.openxmlformats.org/spreadsheetml/2006/main">
  <authors>
    <author>Autor</author>
  </authors>
  <commentList>
    <comment ref="G11" authorId="0" shapeId="0">
      <text>
        <r>
          <rPr>
            <b/>
            <sz val="9"/>
            <color indexed="81"/>
            <rFont val="Segoe UI"/>
            <family val="2"/>
            <charset val="238"/>
          </rPr>
          <t>Autor:</t>
        </r>
        <r>
          <rPr>
            <sz val="9"/>
            <color indexed="81"/>
            <rFont val="Segoe UI"/>
            <family val="2"/>
            <charset val="238"/>
          </rPr>
          <t xml:space="preserve">
V BCR pocitane s 50 mil</t>
        </r>
      </text>
    </comment>
    <comment ref="G13" authorId="0" shapeId="0">
      <text>
        <r>
          <rPr>
            <b/>
            <sz val="9"/>
            <color indexed="81"/>
            <rFont val="Segoe UI"/>
            <family val="2"/>
            <charset val="238"/>
          </rPr>
          <t>Autor:</t>
        </r>
        <r>
          <rPr>
            <sz val="9"/>
            <color indexed="81"/>
            <rFont val="Segoe UI"/>
            <family val="2"/>
            <charset val="238"/>
          </rPr>
          <t xml:space="preserve">
*Pôvodne  odhadovaná cena 5 000 000 upravená  v zmysle rozpočtu spracovaného k projektu pre stavebné povolenie  na 6 500 000</t>
        </r>
      </text>
    </comment>
    <comment ref="G14" authorId="0" shapeId="0">
      <text>
        <r>
          <rPr>
            <b/>
            <sz val="9"/>
            <color indexed="81"/>
            <rFont val="Segoe UI"/>
            <family val="2"/>
            <charset val="238"/>
          </rPr>
          <t>Autor:</t>
        </r>
        <r>
          <rPr>
            <sz val="9"/>
            <color indexed="81"/>
            <rFont val="Segoe UI"/>
            <family val="2"/>
            <charset val="238"/>
          </rPr>
          <t xml:space="preserve">
*Pôvodne  odhadovaná cena 4 000 000 upravená  v zmysle rozpočtu spracovaného k projektu pre stavebné povolenie  na 7 500 000</t>
        </r>
      </text>
    </comment>
    <comment ref="K16" authorId="0" shapeId="0">
      <text>
        <r>
          <rPr>
            <b/>
            <sz val="9"/>
            <color indexed="81"/>
            <rFont val="Segoe UI"/>
            <family val="2"/>
            <charset val="238"/>
          </rPr>
          <t>Autor:</t>
        </r>
        <r>
          <rPr>
            <sz val="9"/>
            <color indexed="81"/>
            <rFont val="Segoe UI"/>
            <family val="2"/>
            <charset val="238"/>
          </rPr>
          <t xml:space="preserve">
Áno pre všetkých</t>
        </r>
      </text>
    </comment>
    <comment ref="K17" authorId="0" shapeId="0">
      <text>
        <r>
          <rPr>
            <b/>
            <sz val="9"/>
            <color indexed="81"/>
            <rFont val="Segoe UI"/>
            <family val="2"/>
            <charset val="238"/>
          </rPr>
          <t>Autor:</t>
        </r>
        <r>
          <rPr>
            <sz val="9"/>
            <color indexed="81"/>
            <rFont val="Segoe UI"/>
            <family val="2"/>
            <charset val="238"/>
          </rPr>
          <t xml:space="preserve">
Áno pre všetkých</t>
        </r>
      </text>
    </comment>
  </commentList>
</comments>
</file>

<file path=xl/comments2.xml><?xml version="1.0" encoding="utf-8"?>
<comments xmlns="http://schemas.openxmlformats.org/spreadsheetml/2006/main">
  <authors>
    <author>Autor</author>
  </authors>
  <commentList>
    <comment ref="J14" authorId="0" shapeId="0">
      <text>
        <r>
          <rPr>
            <b/>
            <sz val="9"/>
            <color indexed="81"/>
            <rFont val="Segoe UI"/>
            <family val="2"/>
            <charset val="238"/>
          </rPr>
          <t>Autor:</t>
        </r>
        <r>
          <rPr>
            <sz val="9"/>
            <color indexed="81"/>
            <rFont val="Segoe UI"/>
            <family val="2"/>
            <charset val="238"/>
          </rPr>
          <t xml:space="preserve">
definiované "po 2026"</t>
        </r>
      </text>
    </comment>
    <comment ref="AD27" authorId="0" shapeId="0">
      <text>
        <r>
          <rPr>
            <b/>
            <sz val="9"/>
            <color indexed="81"/>
            <rFont val="Segoe UI"/>
            <family val="2"/>
            <charset val="238"/>
          </rPr>
          <t>Autor:</t>
        </r>
        <r>
          <rPr>
            <sz val="9"/>
            <color indexed="81"/>
            <rFont val="Segoe UI"/>
            <family val="2"/>
            <charset val="238"/>
          </rPr>
          <t xml:space="preserve">
výnosy z predaja elektrickej energie cca 1 339 703 €</t>
        </r>
      </text>
    </comment>
    <comment ref="Y29" authorId="0" shapeId="0">
      <text>
        <r>
          <rPr>
            <b/>
            <sz val="9"/>
            <color indexed="81"/>
            <rFont val="Segoe UI"/>
            <family val="2"/>
            <charset val="238"/>
          </rPr>
          <t>Autor:</t>
        </r>
        <r>
          <rPr>
            <sz val="9"/>
            <color indexed="81"/>
            <rFont val="Segoe UI"/>
            <family val="2"/>
            <charset val="238"/>
          </rPr>
          <t xml:space="preserve">
(nemusí mať dopad na cenu pre odberateľov - individuálna cena)</t>
        </r>
      </text>
    </comment>
    <comment ref="AD29" authorId="0" shapeId="0">
      <text>
        <r>
          <rPr>
            <b/>
            <sz val="9"/>
            <color indexed="81"/>
            <rFont val="Segoe UI"/>
            <family val="2"/>
            <charset val="238"/>
          </rPr>
          <t>Autor:</t>
        </r>
        <r>
          <rPr>
            <sz val="9"/>
            <color indexed="81"/>
            <rFont val="Segoe UI"/>
            <family val="2"/>
            <charset val="238"/>
          </rPr>
          <t xml:space="preserve">
ročná úspora na nižššom nákupe plynu v dôsledku zvýšenia účinnosti nových kotlov z 82% na 93,1%, ročný odpis 30 000 €
(predpoklad individuálne dohodnutej ceny nižšej ako schválená ÚRSO</t>
        </r>
      </text>
    </comment>
  </commentList>
</comments>
</file>

<file path=xl/comments3.xml><?xml version="1.0" encoding="utf-8"?>
<comments xmlns="http://schemas.openxmlformats.org/spreadsheetml/2006/main">
  <authors>
    <author>Autor</author>
  </authors>
  <commentList>
    <comment ref="L2" authorId="0" shapeId="0">
      <text>
        <r>
          <rPr>
            <b/>
            <sz val="9"/>
            <color indexed="81"/>
            <rFont val="Segoe UI"/>
            <family val="2"/>
            <charset val="238"/>
          </rPr>
          <t>Autor:</t>
        </r>
        <r>
          <rPr>
            <sz val="9"/>
            <color indexed="81"/>
            <rFont val="Segoe UI"/>
            <family val="2"/>
            <charset val="238"/>
          </rPr>
          <t xml:space="preserve">
ak ma investicia zivostnost 30r tak BCR pre 30r ak 20r tak pre 20r</t>
        </r>
      </text>
    </comment>
  </commentList>
</comments>
</file>

<file path=xl/comments4.xml><?xml version="1.0" encoding="utf-8"?>
<comments xmlns="http://schemas.openxmlformats.org/spreadsheetml/2006/main">
  <authors>
    <author>Autor</author>
  </authors>
  <commentList>
    <comment ref="C132" authorId="0" shapeId="0">
      <text>
        <r>
          <rPr>
            <b/>
            <sz val="9"/>
            <color indexed="81"/>
            <rFont val="Segoe UI"/>
            <family val="2"/>
            <charset val="238"/>
          </rPr>
          <t>Autor:</t>
        </r>
        <r>
          <rPr>
            <sz val="9"/>
            <color indexed="81"/>
            <rFont val="Segoe UI"/>
            <family val="2"/>
            <charset val="238"/>
          </rPr>
          <t xml:space="preserve">
aritmetický priemer</t>
        </r>
      </text>
    </comment>
    <comment ref="C140" authorId="0" shapeId="0">
      <text>
        <r>
          <rPr>
            <b/>
            <sz val="9"/>
            <color indexed="81"/>
            <rFont val="Segoe UI"/>
            <family val="2"/>
            <charset val="238"/>
          </rPr>
          <t>Autor:</t>
        </r>
        <r>
          <rPr>
            <sz val="9"/>
            <color indexed="81"/>
            <rFont val="Segoe UI"/>
            <family val="2"/>
            <charset val="238"/>
          </rPr>
          <t xml:space="preserve">
aritmetický priemer</t>
        </r>
      </text>
    </comment>
  </commentList>
</comments>
</file>

<file path=xl/comments5.xml><?xml version="1.0" encoding="utf-8"?>
<comments xmlns="http://schemas.openxmlformats.org/spreadsheetml/2006/main">
  <authors>
    <author>Autor</author>
  </authors>
  <commentList>
    <comment ref="G20" authorId="0" shapeId="0">
      <text>
        <r>
          <rPr>
            <b/>
            <sz val="9"/>
            <color indexed="81"/>
            <rFont val="Segoe UI"/>
            <family val="2"/>
            <charset val="238"/>
          </rPr>
          <t>Autor:</t>
        </r>
        <r>
          <rPr>
            <sz val="9"/>
            <color indexed="81"/>
            <rFont val="Segoe UI"/>
            <family val="2"/>
            <charset val="238"/>
          </rPr>
          <t xml:space="preserve">
*Pôvodne  odhadovaná cena 5 000 000 upravená  v zmysle rozpočtu spracovaného k projektu pre stavebné povolenie  na 6 500 000</t>
        </r>
      </text>
    </comment>
    <comment ref="G21" authorId="0" shapeId="0">
      <text>
        <r>
          <rPr>
            <b/>
            <sz val="9"/>
            <color indexed="81"/>
            <rFont val="Segoe UI"/>
            <family val="2"/>
            <charset val="238"/>
          </rPr>
          <t>Autor:</t>
        </r>
        <r>
          <rPr>
            <sz val="9"/>
            <color indexed="81"/>
            <rFont val="Segoe UI"/>
            <family val="2"/>
            <charset val="238"/>
          </rPr>
          <t xml:space="preserve">
*Pôvodne  odhadovaná cena 4 000 000 upravená  v zmysle rozpočtu spracovaného k projektu pre stavebné povolenie  na 7 500 000</t>
        </r>
      </text>
    </comment>
    <comment ref="K23" authorId="0" shapeId="0">
      <text>
        <r>
          <rPr>
            <b/>
            <sz val="9"/>
            <color indexed="81"/>
            <rFont val="Segoe UI"/>
            <family val="2"/>
            <charset val="238"/>
          </rPr>
          <t>Autor:</t>
        </r>
        <r>
          <rPr>
            <sz val="9"/>
            <color indexed="81"/>
            <rFont val="Segoe UI"/>
            <family val="2"/>
            <charset val="238"/>
          </rPr>
          <t xml:space="preserve">
Áno pre všetkých</t>
        </r>
      </text>
    </comment>
    <comment ref="K24" authorId="0" shapeId="0">
      <text>
        <r>
          <rPr>
            <b/>
            <sz val="9"/>
            <color indexed="81"/>
            <rFont val="Segoe UI"/>
            <family val="2"/>
            <charset val="238"/>
          </rPr>
          <t>Autor:</t>
        </r>
        <r>
          <rPr>
            <sz val="9"/>
            <color indexed="81"/>
            <rFont val="Segoe UI"/>
            <family val="2"/>
            <charset val="238"/>
          </rPr>
          <t xml:space="preserve">
Áno pre všetkých</t>
        </r>
      </text>
    </comment>
    <comment ref="D26" authorId="0" shapeId="0">
      <text>
        <r>
          <rPr>
            <sz val="11"/>
            <color theme="1"/>
            <rFont val="Calibri"/>
            <family val="2"/>
            <scheme val="minor"/>
          </rPr>
          <t>[Zreťazený komentár]
Vaša verzia programu Excel vám umožňuje čítať tento zreťazený komentár, avšak akékoľvek jeho zmeny sa odstránia, ak sa súbor otvorí v novšej verzii programu Excel. Ďalšie informácie: https://go.microsoft.com/fwlink/?linkid=870924
Komentár:
    Prebieha výber dodávateľa</t>
        </r>
      </text>
    </comment>
    <comment ref="D27" authorId="0" shapeId="0">
      <text>
        <r>
          <rPr>
            <sz val="11"/>
            <color theme="1"/>
            <rFont val="Calibri"/>
            <family val="2"/>
            <scheme val="minor"/>
          </rPr>
          <t>[Zreťazený komentár]
Vaša verzia programu Excel vám umožňuje čítať tento zreťazený komentár, avšak akékoľvek jeho zmeny sa odstránia, ak sa súbor otvorí v novšej verzii programu Excel. Ďalšie informácie: https://go.microsoft.com/fwlink/?linkid=870924
Komentár:
    Už v procese výstavby</t>
        </r>
      </text>
    </comment>
  </commentList>
</comments>
</file>

<file path=xl/sharedStrings.xml><?xml version="1.0" encoding="utf-8"?>
<sst xmlns="http://schemas.openxmlformats.org/spreadsheetml/2006/main" count="1935" uniqueCount="514">
  <si>
    <t xml:space="preserve">Tepláreň Košice, a.s. </t>
  </si>
  <si>
    <t>Košice</t>
  </si>
  <si>
    <t>Rekonštrukcia vonkajších primárnych horúcovodných rozvodov sústavy CZT Košice (10 častí)</t>
  </si>
  <si>
    <t>Obnova SCZT  - výmena HV rozvodov cca. 15 km ( v piatich etapách)</t>
  </si>
  <si>
    <t>85 % SIEA, 15 % úver</t>
  </si>
  <si>
    <t>2022-2027</t>
  </si>
  <si>
    <t>energetika -  mod. en. sietí diaľkového vykurov.</t>
  </si>
  <si>
    <t>2023- 2025</t>
  </si>
  <si>
    <t>zvýšená poruchovosť - prerušnie dodávok tepla</t>
  </si>
  <si>
    <t>nie</t>
  </si>
  <si>
    <t>78 000 domacností</t>
  </si>
  <si>
    <t>Zvýšenie spoľahlivosti dodávky tepla odberateľom</t>
  </si>
  <si>
    <t>P.č.</t>
  </si>
  <si>
    <t>Názov predkladateľa investície</t>
  </si>
  <si>
    <t xml:space="preserve">Konkrétne umiestnenie investície </t>
  </si>
  <si>
    <t>Názov projektu</t>
  </si>
  <si>
    <t>Súhrnný opis investície</t>
  </si>
  <si>
    <t>Priority</t>
  </si>
  <si>
    <t>Celková hodnota investície
EUR</t>
  </si>
  <si>
    <t>Predpokladaný zdroj financovania</t>
  </si>
  <si>
    <t>Časový rámec
(začiatok-koniec)</t>
  </si>
  <si>
    <t>Investičná oblasť</t>
  </si>
  <si>
    <t>Predpokladaná životnosť novej investície (roky)</t>
  </si>
  <si>
    <t>Hrozia v prípade neralizácie projektu rozsiahle spoločnenské škody? (ak áno, aké)</t>
  </si>
  <si>
    <t>oxidy dusíka-NOX</t>
  </si>
  <si>
    <t>Oxid siričitý-SO2</t>
  </si>
  <si>
    <t>Jemné tuhé častice-PM2.5 mimo mesta</t>
  </si>
  <si>
    <t>Jemné tuhé častice-PM2.5-okolie mesta</t>
  </si>
  <si>
    <t>Jemné tuhé častice-PM2.5-mesto</t>
  </si>
  <si>
    <t>Nemetánové prchavé organické látky-NMVOC</t>
  </si>
  <si>
    <t>Oxid uhličitý-CO2</t>
  </si>
  <si>
    <t>Iné ( treba dopísať )</t>
  </si>
  <si>
    <t>Kumulatívna čistá zmena cien tepla pre všetkých odberateľov (EUR/rok)</t>
  </si>
  <si>
    <t>Počet zasiahnutých odberateľov (domácnosti a firmy)</t>
  </si>
  <si>
    <t xml:space="preserve">Čistá zmena nákladov na opravy, odstávky a pod (EUR/rok) </t>
  </si>
  <si>
    <t>Čistý dopad na výsledné množstvo generovaného tepla ( môže byť aj negatívny )  (MWh)</t>
  </si>
  <si>
    <t>Fond Obnovy 2022 - 2030</t>
  </si>
  <si>
    <t>Životnosť</t>
  </si>
  <si>
    <t>Čistý dopad na množstvo emisií ( aj negatívny )  (tony/rok)</t>
  </si>
  <si>
    <t>Čistá zmena spotreby komunálneho odpadu (tony/rok)</t>
  </si>
  <si>
    <t>Jedná sa o úplnú dekarbonizáciu? (ÁNO/NIE)</t>
  </si>
  <si>
    <t>Dodatočné dopady pri nerealizácii projektu (udržateľnosť výroby)</t>
  </si>
  <si>
    <t>Zmena výrobných nákladov po realizácii projektu (EUR/rok)</t>
  </si>
  <si>
    <t>Iné predpokladané finančné dopady (EUR/rok)</t>
  </si>
  <si>
    <t>Iné nefinančné dopady (popis)</t>
  </si>
  <si>
    <t>Predpokladaný koniec životnosti aktuálnej produkčnej kapacity (rok)</t>
  </si>
  <si>
    <t>Geotermálny zdroj Košice</t>
  </si>
  <si>
    <t>Výstavba geotermálneho zdroja s dodávkou tepla do CZT Košice 60-80MWt</t>
  </si>
  <si>
    <t>95 % SIEA, 5 % úver</t>
  </si>
  <si>
    <t xml:space="preserve">energetika- výroba tepla z obnoviteľných zdrojov  </t>
  </si>
  <si>
    <t xml:space="preserve">nová investícia </t>
  </si>
  <si>
    <t>Pokračování ve využívání fosilních paliv</t>
  </si>
  <si>
    <t>áno</t>
  </si>
  <si>
    <t>Realizace bezemisní technologie</t>
  </si>
  <si>
    <t>Ekologizácia kotla PK4n</t>
  </si>
  <si>
    <t xml:space="preserve">Denitrifikácia kotla PK4n , úprava kotla na čierne uhlie tak, aby mohol prevádzkovať 100 % na zemný plyn </t>
  </si>
  <si>
    <t>2022-2023</t>
  </si>
  <si>
    <t xml:space="preserve">energetika - zlepšenie energetickej efektívnosti </t>
  </si>
  <si>
    <t>2027, rekonštrukcia - zmena palivovej základne</t>
  </si>
  <si>
    <t>negativní dopady do produkce emisí</t>
  </si>
  <si>
    <t>Rozvoj SCZT - akumulácia el. energie</t>
  </si>
  <si>
    <t>Akumulácia el. energie - možnosť vyššieho % využitia spaľovne a biomasy</t>
  </si>
  <si>
    <t xml:space="preserve">energetika  - uskladňovanie energie </t>
  </si>
  <si>
    <t>Tepláreň Košice, a.s. .</t>
  </si>
  <si>
    <t>Rozvoj SCZT - akumulácia tepla</t>
  </si>
  <si>
    <t>Akumulácia tepla - možnosť vyššieho % využitia spaľovne a biomasy</t>
  </si>
  <si>
    <t xml:space="preserve">energetika - uskladňovanie energie, zlepšenie energetickej efektívnosti, zníženie emisii </t>
  </si>
  <si>
    <t>Tepláreň Košice, a.s.</t>
  </si>
  <si>
    <t>Egologizácia SCZT - inštalácia tepelného čerp.</t>
  </si>
  <si>
    <t>Tepelné čerpadlo s výkonom cca. 10 MW</t>
  </si>
  <si>
    <t xml:space="preserve">energetika - výroba tepla z obnoviteľných zdrojov  </t>
  </si>
  <si>
    <t xml:space="preserve">Bratislavská teplárenská, a.s. </t>
  </si>
  <si>
    <t>Bratislava, Turbínova</t>
  </si>
  <si>
    <t>Rekonštrukcia  Tg4 v TpV</t>
  </si>
  <si>
    <t>Rekonštrukcia  Tg4 v TpV - Zvýšenie energetickej účinnosti, zníženie emisií CO2.</t>
  </si>
  <si>
    <t>2022 - 2023</t>
  </si>
  <si>
    <t>energetika, zlepšenie energetickej efektívnosti</t>
  </si>
  <si>
    <t>Bratislava, Staré mesto</t>
  </si>
  <si>
    <t>Zokruhovanie HV sietí Staré Mesto</t>
  </si>
  <si>
    <t>Zokruhovanie HV sietí Staré Mesto - Zníženie tepelných ztrát a zvýšenie energetickej účinnosti, účinnejšie rozloženie hydraulických tlakov.</t>
  </si>
  <si>
    <t xml:space="preserve">energetika, modernizácia energetických sietí diaľkového vykurovania </t>
  </si>
  <si>
    <t>Bratislava</t>
  </si>
  <si>
    <t>Modernizácia HV rozvodov CZT východ</t>
  </si>
  <si>
    <t>Modernizácia HV rozvodov CZT východ - Zníženie tepelných ztrát a zvýšenie energetickej účinnosti.</t>
  </si>
  <si>
    <t>Modernizácia HV rozvodov CZT západ</t>
  </si>
  <si>
    <t>Modernizácia HV rozvodov CZT západ - Zníženie tepelných ztrát a zvýšenie energetickej účinnosti.</t>
  </si>
  <si>
    <t xml:space="preserve">modernizácia energetických sietí diaľkového vykurovania </t>
  </si>
  <si>
    <t>Bratislava, Polianky</t>
  </si>
  <si>
    <t>Modernizácia zdroja Tp západ</t>
  </si>
  <si>
    <t>Modernizácia zdroja Tp západ - Zvýšenie energetickej účinnosti, zníženie emisií CO2, rozšírenie kombinovanej výroby tepla.</t>
  </si>
  <si>
    <t>zlepšenie energetickej efektívnosti</t>
  </si>
  <si>
    <t>Bratislava, Fadruszova</t>
  </si>
  <si>
    <t>Fotovoltika OST 953 Fadruszova</t>
  </si>
  <si>
    <t>Fotovoltika pre OST 953 Fadruszova</t>
  </si>
  <si>
    <t xml:space="preserve">výroba energie z obnoviteľných zdrojov  </t>
  </si>
  <si>
    <t>Bratislava, Zúbekova</t>
  </si>
  <si>
    <t>Tepelné čerpadlo OST 963 Zúbekova</t>
  </si>
  <si>
    <t xml:space="preserve"> Tepelné čerpadlo pre OST 963 Zúbekova</t>
  </si>
  <si>
    <t xml:space="preserve">výroba tepla z obnoviteľných zdrojov  </t>
  </si>
  <si>
    <t>Bratislava, Saratovska</t>
  </si>
  <si>
    <t>Solárne kolektory OST 975 Saratovska</t>
  </si>
  <si>
    <t xml:space="preserve"> Solárne kolektory pre OST 975 Saratovska</t>
  </si>
  <si>
    <t>Bratislava, Patronka</t>
  </si>
  <si>
    <t>Modernizácia rozšírenia HV pre oblasť Patrónka</t>
  </si>
  <si>
    <t>Modernizácia rozšírenia HV pre oblasť Patrónka - Zvýšenie účinosti systému CZT, zníženie emisií CO2.</t>
  </si>
  <si>
    <t>Výstavba OZE TpV fotovoltaika</t>
  </si>
  <si>
    <t xml:space="preserve">energetika, výroba energie z obnoviteľných zdrojov  </t>
  </si>
  <si>
    <t>Modernizácia zdroja TpV - KGJ, PK</t>
  </si>
  <si>
    <t>Zvýšenie energetickej účinnosti, zníženie emisií CO2.</t>
  </si>
  <si>
    <t>energetika, modernizácia výroby tepla a EE, zlepšenie energetickej efektívnosti</t>
  </si>
  <si>
    <t>Modernizácia časti zdroja Vh juh</t>
  </si>
  <si>
    <t>Náhrada za vyradený kotol Hk1 (r.2022), v rámci výroby tepla. Odber tepla para z OLO výroba EE a dodávka tepla vo forme HV do SCZT. Zníženie CO2.</t>
  </si>
  <si>
    <t xml:space="preserve">energetika, zlepšenie energetickej efektívnosti, modernizácia výroby tepla a EE, zníženie emisii </t>
  </si>
  <si>
    <t xml:space="preserve">Rozvoj SCZT východ - Akumulátor tepla </t>
  </si>
  <si>
    <t xml:space="preserve">Akumulácia tepla, možnosť optimalizácie výroby a odberu tepla a EE. Zvýšenie energetickej účinnosti, zníženie emisií CO2. </t>
  </si>
  <si>
    <t xml:space="preserve">Rozvoj SCZT západ - Akumulátor tepla </t>
  </si>
  <si>
    <t>Žilinská teplárenská, a.s.</t>
  </si>
  <si>
    <t>Žilina</t>
  </si>
  <si>
    <t>2023-2025</t>
  </si>
  <si>
    <t>Nový zdroj (ZP)</t>
  </si>
  <si>
    <t>Náhrada uhlia za zemný plyn. Plynové motory - výroba tepla pre horúcovodnú sieť ( HV) , výroba el. energie.   Pomer výroby e.e. k teplu do HV prostredníctvom plynových motorov bude 1:1.</t>
  </si>
  <si>
    <t>Energetika, zlepšenie energetickej efektívnosti okrem energetickej efektívnosti súvisiacej s výrobou energie pomocou tuhých fosílnych palív,</t>
  </si>
  <si>
    <t>neudržateľná cena tepla, pôvodný uhoľný zdroj neudržateľný svojím vplyvom na životné prostreddie</t>
  </si>
  <si>
    <t xml:space="preserve">zvýšenie cca o 8 EUR/MWH </t>
  </si>
  <si>
    <t>2024-2027</t>
  </si>
  <si>
    <t>Energetika, výroba a využívanie elektrickej energie z obnoviteľných zdrojov</t>
  </si>
  <si>
    <t>pri prevádzke iba TAP zdroja áno</t>
  </si>
  <si>
    <t>snížení skládkování, podpora cirkulární ekonomiky</t>
  </si>
  <si>
    <t>Vytesnenie pary III. etapa</t>
  </si>
  <si>
    <t>V dôsledku vytesnenia pary dôjde k zníženiu strát v rozvodoch, a zároveň, k zvýšeniu výroby elektriny.</t>
  </si>
  <si>
    <t>2022-2025</t>
  </si>
  <si>
    <t>Energetika, zlepšenia energetickej efektívnosti okrem energetickej efektívnosti súvisiacej s výrobou energie pomocou tuhých fosílnych palív</t>
  </si>
  <si>
    <t xml:space="preserve">parná časť 2030 časť kondenzát na konci životnosti </t>
  </si>
  <si>
    <t>rozsiahle nie</t>
  </si>
  <si>
    <t>zníženie strát o cca 12 000MWh/rok</t>
  </si>
  <si>
    <t>Martinská teplárenská, a.s.</t>
  </si>
  <si>
    <t>tepláreň, Martin</t>
  </si>
  <si>
    <t>Rekonštrukcia elektrostatického odlučovača pre zníženie emisií tuhých znečisťujúcich látok kotla K4.</t>
  </si>
  <si>
    <t>Jedná sa o rek. EO popolčeka kotla na spaľovanie drevnej štiepky (60MW). Zosúladenie s BAT. Príprava stavebného konania.</t>
  </si>
  <si>
    <t>výroba tepla</t>
  </si>
  <si>
    <t xml:space="preserve">Denitrifikácia kotla K4 </t>
  </si>
  <si>
    <t>Denitrifikácia kotla na spaľovanie drevnej štiepky (60MW). Zosúladenie s BAT. Vydané SP.</t>
  </si>
  <si>
    <t>mesto Martin</t>
  </si>
  <si>
    <t>Rekonštrukcia horúcovodov v meste Martin</t>
  </si>
  <si>
    <t>Pokračovanie v rekonštrukciách horúcovodov (napájač sídlisko Ľadoveň I.-V. etapa, sídlisko Podháj III.etapa aa ul. Golianova)</t>
  </si>
  <si>
    <t>modernizácia rozvodov tepla v sústave CZT Martin</t>
  </si>
  <si>
    <t>Zvolenská teplárenská a.s.</t>
  </si>
  <si>
    <t>Zvolen</t>
  </si>
  <si>
    <t>Rekonštrukcia rozvodov CZT - Sekier</t>
  </si>
  <si>
    <t>Rekonštrukcia samostatnej časti systému CZT - starých, opotrebovaných klasických izolovaných horúcovodných rozvodov v kanálovom prevevedení za predizolované potrubia v bezkanálovom uložení</t>
  </si>
  <si>
    <t>2022 - 2024</t>
  </si>
  <si>
    <t>áno - v prípade havárie v zimnom období hrozia rozsiahle materiálne škody na technických zariadeniach odberateľov tepla (zamrznutie sekundárnych rozvodov, škody v zásobovaných objektoch)</t>
  </si>
  <si>
    <t>Mierne zníženie</t>
  </si>
  <si>
    <t>-</t>
  </si>
  <si>
    <t>NIE</t>
  </si>
  <si>
    <t xml:space="preserve">Predpokladá sa mirne zníženie cien tepla </t>
  </si>
  <si>
    <t>Pokles výroby tepla z titulu lepšej účinnosti rozvodov</t>
  </si>
  <si>
    <t>VN sa mierne znížia</t>
  </si>
  <si>
    <t>Rekonštrukcia rozvodov CZT - Zlatý Potok</t>
  </si>
  <si>
    <t>áno - v prípade havárie v zimnom období hrozia rozsiahle spoločenské škody - na technických zariadeniach odberateľov tepla (zamrznutie sekundárnych rozvodov, škody v zásobovaných objektoch), hrozí aj priame ohrozenie životov, keďže odberateľom tepla je aj Nemocnica Zvolen</t>
  </si>
  <si>
    <t xml:space="preserve">zlepšenie energetickej efektívnosti </t>
  </si>
  <si>
    <t xml:space="preserve">nie </t>
  </si>
  <si>
    <t>zanedbateľné zvýšenie</t>
  </si>
  <si>
    <t>bez zmeny</t>
  </si>
  <si>
    <t>Mierne zvýšenie nákladov na opravy a udržiavanie</t>
  </si>
  <si>
    <t>výnosy z predaja elektrickej energie cca 1 339 703 €</t>
  </si>
  <si>
    <t xml:space="preserve">zvýšením celkovej účinnosti výroby dôjde k poklesu emisii vypúšťaných do ovzdušia </t>
  </si>
  <si>
    <t>Sušiareň biomasy</t>
  </si>
  <si>
    <t>Zvýšenie účinnosti výroby tepla a elektriny s využitím kondenzačného tepla z výstupu turbogenerátora</t>
  </si>
  <si>
    <t>umožňuje rozšírenie používaných zdrojov energie , napr. odpadnú biomasu (orezy okrasných drevín, viníc, zelenú hmotu z parkov a záhrad, a pod. )</t>
  </si>
  <si>
    <t>Akumulátor tepla pre horúcovod</t>
  </si>
  <si>
    <t>Výstavba akumulačnej nádrže pre horúcovodný systém SCZT - dosiahnutie úspory v ekonomickom využití zdrojov tepla optimalizáciou radenia kotlov v teplotných špičkách.</t>
  </si>
  <si>
    <t>Trnavská teplárenská, a.s.</t>
  </si>
  <si>
    <t>Trnava</t>
  </si>
  <si>
    <t>Fotovoltické zariadenie TAT a.s. do 100 kW</t>
  </si>
  <si>
    <t>Technológia fotovoltických panelov umožní výrobu elektriny pre vlastnú potrebu ročnom objeme cca. 100 MWh a úsporu na nákupe elektriny 15 000 EUR/rok</t>
  </si>
  <si>
    <t>2021-2022</t>
  </si>
  <si>
    <t xml:space="preserve">Nie </t>
  </si>
  <si>
    <t>ÁNO</t>
  </si>
  <si>
    <t>Rekonštrukcia potrubia (výmena izolácie)</t>
  </si>
  <si>
    <t>Rekonštrukcia potrubia v zmysle výmeny izolácie (degradácia, nedostatočná hrúbka pôvodnej izolácie pri výstavbe a pod.) môže znamenať úsporu na tepelných stratách do cca. 10 000 MWh nakúpeného tepla za rok.</t>
  </si>
  <si>
    <t>Energetika, distribúcia tepla</t>
  </si>
  <si>
    <t>ročná úspora na nižššom nákupe tepla v dôsledku nižšších strát 28 000, ročný odpis 9 000 €</t>
  </si>
  <si>
    <t>Obnova záložnej plynovej kotolne: 3x HV kotol 22 MW, 1x HV kotol 12 MW</t>
  </si>
  <si>
    <t>Obnova dožitej plynovej kotolne, ktorá slúži ako záložný zdroj pre prípad výpadku JE Jaslovské Bohunice</t>
  </si>
  <si>
    <t>Energetika, výroba tepla</t>
  </si>
  <si>
    <t xml:space="preserve">Áno. V prípade nerealizácie príde Trnava o záložný zdroj. Tento je výslovne vyžadovaný v Energetickej koncepcii mesta </t>
  </si>
  <si>
    <t>ročná úspora na nižššom nákupe plynu v dôsledku zvýšenia účinnosti nových kotlov z 82% na 93,1%, ročný odpis 30 000 €</t>
  </si>
  <si>
    <t>INVESTÍCIE POD 1 MIL EUR NIE JE POTREBNÉ UVÁDZAŤ</t>
  </si>
  <si>
    <t>Poprosíme o vyplnenie po vzore Košíc a Žiliny</t>
  </si>
  <si>
    <t>OK - skontrolovať znamienka (rast/pokes emisií a nákladov po realizácii projektu)</t>
  </si>
  <si>
    <t>OK.</t>
  </si>
  <si>
    <t>Je stlpec AC sumou úspor a odpisov zo stlpca AD? (19000=28000-9000?), alebo je to len zhoda okolností</t>
  </si>
  <si>
    <t>Je možné kvanitifikovať ročnú úsporu nákupu plynu (keď nie v eurách, tak v m3). Poprosíme o kontrolu znamienka v stlpci AC</t>
  </si>
  <si>
    <t>KOMENTÁR MH</t>
  </si>
  <si>
    <t>Nie je potrebné vypĺňať</t>
  </si>
  <si>
    <t>jestvujúca turbína je na konci životnosti</t>
  </si>
  <si>
    <t>Predpokladá sa mirne zníženie cien tepla ,zvýši sa výroba el.energie</t>
  </si>
  <si>
    <t xml:space="preserve">bez výraznej zmeny </t>
  </si>
  <si>
    <t>efektívnejšie využitie zdroja</t>
  </si>
  <si>
    <t>Pokles výroby tepla z titulu lepšej účinnosti rozvodo</t>
  </si>
  <si>
    <t>mierne zníženie</t>
  </si>
  <si>
    <t>zvýšenie spľahlivosti dodávky tepla</t>
  </si>
  <si>
    <t>2027-2030</t>
  </si>
  <si>
    <t>zvýšenie spolahlivosti dodávky</t>
  </si>
  <si>
    <t>zníženie strát o cca 4000MWh/rok</t>
  </si>
  <si>
    <t>zvýšenie účinnosti zdroja</t>
  </si>
  <si>
    <t>ano</t>
  </si>
  <si>
    <t>výroba el.z obnoviteľného zdroja</t>
  </si>
  <si>
    <t xml:space="preserve">predpokladá sa mirne zníženie cien tepla </t>
  </si>
  <si>
    <t>zníženie strát o cca 3000MWh/r</t>
  </si>
  <si>
    <t>zvýšenie spoľahlivosti dodávky tepla odberateľom</t>
  </si>
  <si>
    <t xml:space="preserve">Prebieha výber dodávateľa </t>
  </si>
  <si>
    <t>Už vo výstavbe</t>
  </si>
  <si>
    <t>2030-2035</t>
  </si>
  <si>
    <t>Udržanie ceny tepla možné mierne zníženie.</t>
  </si>
  <si>
    <t>Minimalizivanie nákladov na opravy</t>
  </si>
  <si>
    <t>Zníženie doplňovania systému.</t>
  </si>
  <si>
    <r>
      <t xml:space="preserve">OK - skontrolovať znamienka (rast/pokes emisií a nákladov po realizácii projektu) + </t>
    </r>
    <r>
      <rPr>
        <b/>
        <sz val="11"/>
        <rFont val="Calibri"/>
        <family val="2"/>
        <scheme val="minor"/>
      </rPr>
      <t>Poprosíme o odhad nákladov na "obnovu" investície po 11 rokoch</t>
    </r>
  </si>
  <si>
    <t>Po vylúčení uhlia ako paliva z mixu PZE sa nepredpokladá úspora pretože biomsa a ZPN sú považované za zdroje energie bez obsahu síry</t>
  </si>
  <si>
    <t xml:space="preserve">Predpokladá sa mierne zníženie cien tepla </t>
  </si>
  <si>
    <t>Turbogenerátor 7,8 MW</t>
  </si>
  <si>
    <t>Výstavba turbogenerátora cca 7,8 MW - vysokoúčinná výroba elektriny a tepla</t>
  </si>
  <si>
    <t xml:space="preserve">Zvýšenie emisií NOx je odpovedajúce zvýšeniu výroby tepla premeneného v režime VÚKVET (účinnosť 75 %) na elektrinu t.j. o cca 35 % </t>
  </si>
  <si>
    <t>zanedbateľné zvýšenie - výroby z biomasy - sulphur free</t>
  </si>
  <si>
    <t>úspora CO2</t>
  </si>
  <si>
    <t xml:space="preserve">zanedbateľné zvýšenie súvisiace z vyššou výrobou elektriny </t>
  </si>
  <si>
    <t>Možnosť využívania menej hodnotných, lacnejších palív  (kalov, pilín) s vyššou vlhkosťou.</t>
  </si>
  <si>
    <t>Intenzifikácia výroby elektriny v režime VÚKVET v čase špičiek</t>
  </si>
  <si>
    <r>
      <t xml:space="preserve">OK - </t>
    </r>
    <r>
      <rPr>
        <b/>
        <sz val="11"/>
        <rFont val="Calibri"/>
        <family val="2"/>
        <scheme val="minor"/>
      </rPr>
      <t>je kumulatívna cena zmien tepla pre všetkých odberateľov  3,2 mil. EUR na rok (naše výpočty - 8 eur MWH*ročná produkcia ZT na úrovni ca 400 tis. MWH)?</t>
    </r>
  </si>
  <si>
    <t>Je jediným benefitom zámeru zabrániť haváriám?                          Odpoveď:Hlavný dôvod je eliminácia rizika z dôvodu nedodávok resp. výpadkov dodávky tepla pre obyvateľov v zimnou období. Ďalší benefit je zníženie množstva emisií o približne do 1%.</t>
  </si>
  <si>
    <r>
      <rPr>
        <b/>
        <sz val="11"/>
        <rFont val="Calibri"/>
        <family val="2"/>
        <scheme val="minor"/>
      </rPr>
      <t xml:space="preserve">Mierne zníženie </t>
    </r>
    <r>
      <rPr>
        <sz val="11"/>
        <rFont val="Calibri"/>
        <family val="2"/>
        <scheme val="minor"/>
      </rPr>
      <t xml:space="preserve">spôsobené predpokladanou úsporou strát pri rozvode tepla do 1,0 % z celkovej sučasnej dodávky tepla   </t>
    </r>
  </si>
  <si>
    <t>Je jediným benefitom zámeru zabrániť haváriám?                        Odpoveď:Hlavný dôvod je eliminácia rizika z dôvodu nedodávok resp. výpadkov dodávky tepla pre obyvateľov v zimnou období. Ďalší benefit je zníženie množstva emisií o približne do 1%.</t>
  </si>
  <si>
    <r>
      <t xml:space="preserve">Skutočne je možné za investíciu 5 mil. možné získať 1,34 mil. Eur ročne na predaji elektriny bez iných dodatočných nákladov (ročný výnos 26%)?                                             Odpoveď: Aktuálna hodnota prínosu projektu je </t>
    </r>
    <r>
      <rPr>
        <b/>
        <sz val="11"/>
        <rFont val="Calibri"/>
        <family val="2"/>
        <scheme val="minor"/>
      </rPr>
      <t>1,03</t>
    </r>
    <r>
      <rPr>
        <sz val="11"/>
        <rFont val="Calibri"/>
        <family val="2"/>
        <scheme val="minor"/>
      </rPr>
      <t xml:space="preserve"> mil. EUR/rok. Pri hodnotení projektu TG ako samostatného riešenia,  je projekt ekonomicky veľmi efektívny, kedže investičné náročná súčasť zdroja KVET "parná výhrevňa" je už realizovaná. Cieľom projektu "Rekonštrukcie parnej výhrevne na zdroj KVET", je zvýšenie parametrov pary a doplnenie o TG. Predpokladaná výroba cca 30 000 MWh/rok pri uvažovanej pevnej výkupnej cene elektriny z OZE 74,30 €/MWh zabezpečí tržby cca 2,23 mil. EUR/rok, pričom zvýšené nákladov na palivo (DŠ) činí 0,7 mil. EUR/rok. Ostatné prevádzkové náklady tvoria cca 0,5 mil. EUR/rok. Produkovaný zisk umožní udržať konkurenčnú cenu tepla, ináč by sa cena tepla musela zvýšiť, to by ohrozilo konkurencieschopnosť ZvT, mohlo by to viesť k odpájaniu odberateľov od SCZT.  Investičný zámer je výsledkom procesu iniciovaného manažmentom ZvT ako výber najlepšieho technickéo riešenia zo Štúdie uskutočniteľnosti (FS).  </t>
    </r>
  </si>
  <si>
    <t>Z poskytnutých údajov nie sú zrejmé benefity investičného zámeru. Poprosíme o ich identifikáciu, prípadne numerické vyplnenie zmeny emisií a finančných benefitov.                 Odpoved: Zariadenie umožní nahradiť výrobu tepla počas výkonových špičiek na báze drahšieho ZPN výrobou na zdroji KVET s lacnejších DŠ a bez nákladov na emisné povolenky. Predpokladaná úspora CO2 je 3800 ton/rok.</t>
  </si>
  <si>
    <t>Multipalivový kotol  - spaľovanie biomasy a TAP</t>
  </si>
  <si>
    <t>Náhrada uhlia za uhlíkovo neutrálne palivo. Kotol na spaľovanie biomasy a TAP bude pripojený na jestvujúce rozvody hlavného výrobného bloku ŽT, a.s..Vybudovaním kotla na spaľovanie TAP sa zniži  závislosť tepelného zdroja na fosílnom palive, zníženie spotreby prírodných zdrojov, diverzifikácia palivovej základne.</t>
  </si>
  <si>
    <r>
      <t xml:space="preserve">Z poskytnutých údajov nie sú zrejmé benefity investičného zámeru. Poprosíme o ich identifikáciu, prípadne numerické vyplnenie zmeny emisií a finančných benefitov.        Odpoveď: Realizácia zámeru umožní využívanie menej hodnotných, </t>
    </r>
    <r>
      <rPr>
        <b/>
        <strike/>
        <sz val="11"/>
        <rFont val="Calibri"/>
        <family val="2"/>
        <scheme val="minor"/>
      </rPr>
      <t>lacnejších</t>
    </r>
    <r>
      <rPr>
        <strike/>
        <sz val="11"/>
        <rFont val="Calibri"/>
        <family val="2"/>
        <scheme val="minor"/>
      </rPr>
      <t xml:space="preserve"> palív  (pilín, kalov, kôry...) s vyššou vlhkosťou.</t>
    </r>
  </si>
  <si>
    <r>
      <t xml:space="preserve">Modernizácia rozšírenia HV pre oblasť Patrónka - Zvýšenie účinosti systému CZT, </t>
    </r>
    <r>
      <rPr>
        <sz val="11"/>
        <color rgb="FFFF0000"/>
        <rFont val="Calibri"/>
        <family val="2"/>
        <charset val="238"/>
        <scheme val="minor"/>
      </rPr>
      <t>zníženie emisií CO2</t>
    </r>
    <r>
      <rPr>
        <sz val="11"/>
        <rFont val="Calibri"/>
        <family val="2"/>
        <scheme val="minor"/>
      </rPr>
      <t>.</t>
    </r>
  </si>
  <si>
    <r>
      <t xml:space="preserve">Zvýšenie energetickej účinnosti, </t>
    </r>
    <r>
      <rPr>
        <sz val="11"/>
        <color rgb="FFFF0000"/>
        <rFont val="Calibri"/>
        <family val="2"/>
        <charset val="238"/>
        <scheme val="minor"/>
      </rPr>
      <t>zníženie emisií CO2</t>
    </r>
    <r>
      <rPr>
        <sz val="11"/>
        <rFont val="Calibri"/>
        <family val="2"/>
        <scheme val="minor"/>
      </rPr>
      <t>.</t>
    </r>
  </si>
  <si>
    <r>
      <t xml:space="preserve">Modernizácia zdroja Tp západ - Zvýšenie energetickej účinnosti, </t>
    </r>
    <r>
      <rPr>
        <sz val="11"/>
        <rFont val="Calibri"/>
        <family val="2"/>
        <charset val="238"/>
        <scheme val="minor"/>
      </rPr>
      <t>zníženie emisií CO2</t>
    </r>
    <r>
      <rPr>
        <sz val="11"/>
        <rFont val="Calibri"/>
        <family val="2"/>
        <scheme val="minor"/>
      </rPr>
      <t>, rozšírenie kombinovanej výroby tepla.</t>
    </r>
  </si>
  <si>
    <r>
      <t xml:space="preserve">Akumulácia tepla, možnosť optimalizácie výroby a odberu tepla a EE. Zvýšenie energetickej účinnosti, </t>
    </r>
    <r>
      <rPr>
        <sz val="11"/>
        <color rgb="FFFF0000"/>
        <rFont val="Calibri"/>
        <family val="2"/>
        <charset val="238"/>
        <scheme val="minor"/>
      </rPr>
      <t>zníženie emisií CO2</t>
    </r>
    <r>
      <rPr>
        <sz val="11"/>
        <rFont val="Calibri"/>
        <family val="2"/>
        <scheme val="minor"/>
      </rPr>
      <t xml:space="preserve">. </t>
    </r>
  </si>
  <si>
    <t>Rok</t>
  </si>
  <si>
    <t>Investície</t>
  </si>
  <si>
    <t>Diskontná sadzba</t>
  </si>
  <si>
    <t>Diskontná sadzba pre hospodárstvo SR je povinná diskontná sadzba pre finančnú analýzu na úrovni 4 % a pre ekonomickú analýzu 5 %.</t>
  </si>
  <si>
    <t>Rámec na hodnotenie verejných investičných projektov v SR</t>
  </si>
  <si>
    <t>Zdroj</t>
  </si>
  <si>
    <t xml:space="preserve">Sociálne diskontovanie a výpočet ekonomických ukazovateľov výkonnosti </t>
  </si>
  <si>
    <t>Sociálna diskontná sadzba, ktorá sa má použiť v ekonomickej analýze všetkých environmentálnych  investičných projektov, a ktorá predstavuje reálnu sociálnu diskontnú sadzbu, je 5,0%. Stavia na dlhodobom  raste reálneho hrubého domáceho produktu a odporúča ju Európska komisia. Akákoľvek použitá diskontná sadzba iná ako 5 % si vyžaduje dôkladné vysvetlenie.</t>
  </si>
  <si>
    <t>Príručka k analýze nákladov a prínosov environmentálnych projektov</t>
  </si>
  <si>
    <t>Spoločenské náklady jednej tony odpadových plynov v eur (2010)</t>
  </si>
  <si>
    <t>SO2</t>
  </si>
  <si>
    <t>PM2,5</t>
  </si>
  <si>
    <t>Mimo mesta</t>
  </si>
  <si>
    <t>Okolie mesta</t>
  </si>
  <si>
    <t>Mesto</t>
  </si>
  <si>
    <t>NMVOC</t>
  </si>
  <si>
    <t>NOx</t>
  </si>
  <si>
    <t xml:space="preserve">Rámec na hodnotenie verejných investičných 
projektov v SR
</t>
  </si>
  <si>
    <t>Patrí medzi indikátori ekonomickej návratnosti. Vyjadruje pomer medzi diskontovanými ekonomickými prínosmi a nákladmi.</t>
  </si>
  <si>
    <t>Prechod na obnoviteľné zdroje energie</t>
  </si>
  <si>
    <t>Čistá současná hodnota (Net Present Value, skr. NPV)</t>
  </si>
  <si>
    <t>Pomer prínosov k nákladom (Benefits to Costs Ratio, skr. BCR)</t>
  </si>
  <si>
    <t>BCR</t>
  </si>
  <si>
    <t>BCR podľa predpokladanej životnosť novej investície</t>
  </si>
  <si>
    <t>Skleníkové plyny iné ako CO2 sú prepočítané na CO2e vynásobením množstva emisií konkrétneho skleníkového plynu ekvivalentným faktorom GWP. Napr. ak GWP pre CO2 je 1, GWP pre CH4 je 34 a pre N2O je 298, znamená to že ich dopad na klímu je 34 resp. 298 krát väčší ako dopad toho istého množstva emisií CO2</t>
  </si>
  <si>
    <t>Ukazovateľ používaný pre hodnotenie investícií. Vyjadruje koľko finančných prostriedkov prinesie daná investícia počas zvolenej doby životnosti.</t>
  </si>
  <si>
    <t>Sociálna diskontná sadzba</t>
  </si>
  <si>
    <t>Oxid uhlicity</t>
  </si>
  <si>
    <t>CO2</t>
  </si>
  <si>
    <t>Methan</t>
  </si>
  <si>
    <t>CH4</t>
  </si>
  <si>
    <t>Oxid dusny</t>
  </si>
  <si>
    <t>N20</t>
  </si>
  <si>
    <t>Rozdelené na sklenníkové plyny a emisie podľa Príručka k analýze nákladov a prínosov environmentálnych projektov, kapitola 2.3</t>
  </si>
  <si>
    <t xml:space="preserve"> Príručka k analýze nákladov a prínosov environmentálnych projektov</t>
  </si>
  <si>
    <t>Základ pre výpočet jednotkových nákladov emisií CO2ekv</t>
  </si>
  <si>
    <t>Vysoký</t>
  </si>
  <si>
    <t>Stredný</t>
  </si>
  <si>
    <t>Nízky</t>
  </si>
  <si>
    <t>Scenár</t>
  </si>
  <si>
    <t>Hodnota 2010
EUR na tonu emisií CO2ek</t>
  </si>
  <si>
    <t>Ročný prírastok 2011-2030EUR 
na tonu emisií CO2ekv</t>
  </si>
  <si>
    <t>€/tonu emisii</t>
  </si>
  <si>
    <t>Ekvivalent emisií (CO2e) použitie Potenciálov globálneho otepľovania ((Global Warming Potentials, skr. GWP)</t>
  </si>
  <si>
    <t>Znižovanie emisií skleníkových plynov a zlepšovanie kvality ovzdušia</t>
  </si>
  <si>
    <t>Spoločenské náklady jednej tony odpadových plynov v eur v 2020 - dopočet</t>
  </si>
  <si>
    <t xml:space="preserve">*Tieňové ceny znečistenia ovzdušia by sa mali upraviť vzhľadom na budúci rast HDP na obyvateľa. Zdroj:  Príručka k analýze nákladov a prínosov environmentálnych projektov </t>
  </si>
  <si>
    <t>Komunálny odpad</t>
  </si>
  <si>
    <t>Priemerné úspory pri energetickom využití odpadov oproti úprave (v eur/ton)</t>
  </si>
  <si>
    <t>Typ</t>
  </si>
  <si>
    <t>Zdroje</t>
  </si>
  <si>
    <t>Náklady</t>
  </si>
  <si>
    <t>Obnova energie a materiálov</t>
  </si>
  <si>
    <t>Doprava</t>
  </si>
  <si>
    <t>Externality</t>
  </si>
  <si>
    <t>Emisie skleníkových plynov a znečisťujúce látky</t>
  </si>
  <si>
    <t>Diskomfort</t>
  </si>
  <si>
    <t>Zaberanie územia</t>
  </si>
  <si>
    <t>Priesaky</t>
  </si>
  <si>
    <t>Spolu</t>
  </si>
  <si>
    <t xml:space="preserve">Čo s bratislavským odpadom?
Analýza nákladov a prínosov výstavby tretieho kotla 
v zariadení na energetické využitie odpadov OLO
</t>
  </si>
  <si>
    <t>https://www.rrz.sk/hodnotenie-navrhu-rozpoctu-verejnej-spravy-na-roky-2021-az-2023/</t>
  </si>
  <si>
    <t>súbor Odpovede MFSR</t>
  </si>
  <si>
    <t>Roky</t>
  </si>
  <si>
    <t>SK bezodplatné</t>
  </si>
  <si>
    <t>SK aukčný podiel 
(objem 
pridelených EUA)</t>
  </si>
  <si>
    <t>Prevod % kvót do 
modernizačného 
fondu</t>
  </si>
  <si>
    <t>Prevod do MSR</t>
  </si>
  <si>
    <t>SK aukčný podiel krátený o prevody</t>
  </si>
  <si>
    <t>Date</t>
  </si>
  <si>
    <t>Price</t>
  </si>
  <si>
    <t>Carbon Emissions Futures Historical Prices - Investing.com</t>
  </si>
  <si>
    <t>Carbon Emissions Futures Historical Data</t>
  </si>
  <si>
    <t>GWP</t>
  </si>
  <si>
    <t>Predpoklady o alokácií emisných povoleniek pre Slovensko</t>
  </si>
  <si>
    <t>Odhad cena</t>
  </si>
  <si>
    <t>odvod do Národného jadrového fondu</t>
  </si>
  <si>
    <t>cena systémových služieb</t>
  </si>
  <si>
    <t>tarifa za prevádzkovanie systému</t>
  </si>
  <si>
    <t>tarifa za straty</t>
  </si>
  <si>
    <t>bez DPH</t>
  </si>
  <si>
    <t>s DPH</t>
  </si>
  <si>
    <t>Cena elektriny</t>
  </si>
  <si>
    <t>Cena elektriny v analýze sa odvodzuje od ročnej ceny na PXE trhu pre Slovensko, aktuálnej v dobe prípravy analýzy, v €/MWh. Táto cena sa vynásobí 1,128 a následne sa k nej pripočítajú:
a) náklady na distribúciu,
b) odvod do Národného jadrového fondu,
c) cena systémových služieb,
d) tarifa za prevádzkovanie systému,
e) tarifa za straty</t>
  </si>
  <si>
    <t>Výpočet ceny energie Sadzba DD2</t>
  </si>
  <si>
    <t>Priemerná cena elektriny na burze PXE Praha | Úrad pre reguláciu sieťových odvetví (gov.sk)</t>
  </si>
  <si>
    <t>€/MWh</t>
  </si>
  <si>
    <t>Aritmetický priemer denných cien za obdobie  od 1.1.2021 do 30.6.2021</t>
  </si>
  <si>
    <t>Cena TOTAL</t>
  </si>
  <si>
    <t xml:space="preserve"> €/mes</t>
  </si>
  <si>
    <t>Pevná mesačná zložka tarify za jedno odberné miesto</t>
  </si>
  <si>
    <t>náklady na distribúciu (variabilná zložka)</t>
  </si>
  <si>
    <t>Dodávka EE (MWh)</t>
  </si>
  <si>
    <t>Predaj tepla (MWh)</t>
  </si>
  <si>
    <t>Zvolenská teplárenská</t>
  </si>
  <si>
    <t>http://www.zvtp.sk/emisne_protokoly.xhtml</t>
  </si>
  <si>
    <t>SO2r</t>
  </si>
  <si>
    <t>NOxr</t>
  </si>
  <si>
    <t>kotol 1</t>
  </si>
  <si>
    <t>rok 2018</t>
  </si>
  <si>
    <t>Cor</t>
  </si>
  <si>
    <t>TZLr</t>
  </si>
  <si>
    <t>O2</t>
  </si>
  <si>
    <t>kotol 2</t>
  </si>
  <si>
    <t>Kotol/Veličina</t>
  </si>
  <si>
    <t>Emisie - ostatné skleníkové plyny látky znečisťujúce ovzdušie</t>
  </si>
  <si>
    <t>Emisie - C02 skleníkové plyny</t>
  </si>
  <si>
    <t>2024-2029</t>
  </si>
  <si>
    <t>neudržateľná cena tepla, pôvodný uhoľný zdroj neudržateľný svojím vplyvom na životné prostredie</t>
  </si>
  <si>
    <t>zníženie strát o cca 5 553,6 MWh/rok</t>
  </si>
  <si>
    <t>4650 domacností</t>
  </si>
  <si>
    <t>_ZV</t>
  </si>
  <si>
    <t>skratka</t>
  </si>
  <si>
    <t>Hroziace spoločenské škody</t>
  </si>
  <si>
    <t>Predpokladaný koniec životnosti aktuálnej produkčnej kapacity</t>
  </si>
  <si>
    <t>Začiatok realizácie projektu</t>
  </si>
  <si>
    <t>Priorita výpočet</t>
  </si>
  <si>
    <t>_ZA</t>
  </si>
  <si>
    <t>_KE</t>
  </si>
  <si>
    <t>_BA</t>
  </si>
  <si>
    <t>_MT</t>
  </si>
  <si>
    <t>Typ projektu</t>
  </si>
  <si>
    <t>Rozvody</t>
  </si>
  <si>
    <t>Zmena výrobných a prevádzkových nákladov po realizácii projektu</t>
  </si>
  <si>
    <t>NPV</t>
  </si>
  <si>
    <t>ROKY</t>
  </si>
  <si>
    <t>KUMULATIVY</t>
  </si>
  <si>
    <t>FINAL</t>
  </si>
  <si>
    <t>Kumulativy</t>
  </si>
  <si>
    <t>aktuálne nevstupuje do výpočtov ale je možné použitie pri výpočtoch v budúcnosti</t>
  </si>
  <si>
    <t>Úpravy vstupných dát/manuálny zásah</t>
  </si>
  <si>
    <t>Vstupné data/neprevzorcované, nakopírované</t>
  </si>
  <si>
    <t>Priorita</t>
  </si>
  <si>
    <t>Ročná kumulatívna zmena cien pre odberateľov</t>
  </si>
  <si>
    <t xml:space="preserve">Zmena nákladov na opravy, odstávky a pod (EUR/rok) </t>
  </si>
  <si>
    <t xml:space="preserve">pokles záporné číslo (úspora pre teplárne), nárast (dodatočné výdavky pre teplárne) kladné </t>
  </si>
  <si>
    <t>pokles cien (úspora pre odberateľov) záporné číslo, nárast (dodatočné náklady pre odberateľov) kladné</t>
  </si>
  <si>
    <t>Dopady investície na ceny</t>
  </si>
  <si>
    <t>Dopady na životné prostredie (tony/rok)</t>
  </si>
  <si>
    <t>pokles emisií záporné číslo, nárast kladné</t>
  </si>
  <si>
    <t>Ročná kumulatívna zmena cien pre odberateľov (EUR/rok)</t>
  </si>
  <si>
    <t>nárast spotreby komunálneho odpadu kladné číslo, pokles záporné</t>
  </si>
  <si>
    <t>Dopady investície na ceny tepla</t>
  </si>
  <si>
    <t>Iné predpokladané dopady na cash-flow  (EUR/rok)</t>
  </si>
  <si>
    <t>Iné predpokladané dopady na cash-flow (EUR/rok)</t>
  </si>
  <si>
    <t>PRAVIDLÁ</t>
  </si>
  <si>
    <t>Typ investície</t>
  </si>
  <si>
    <t>Finančné dopady investície</t>
  </si>
  <si>
    <t>eliminácia rizika z dôvodu nedodávok resp. výpadkov dodávky tepla pre obyvateľov v zimnou období</t>
  </si>
  <si>
    <t xml:space="preserve">Prognóza vývoja rastu HDP v Slovenskej republike </t>
  </si>
  <si>
    <t>https://www.opii.gov.sk/metodicke-dokumenty/prirucka-cba</t>
  </si>
  <si>
    <t>https://appsso.eurostat.ec.europa.eu/nui/submitViewTableAction.do</t>
  </si>
  <si>
    <t>Gross domestic product at market prices</t>
  </si>
  <si>
    <t>2023-2024</t>
  </si>
  <si>
    <r>
      <t xml:space="preserve">pokles záporné číslo (úspora pre teplárne), nárast (dodatočné výdavky pre teplárne) kladné - </t>
    </r>
    <r>
      <rPr>
        <sz val="11"/>
        <color rgb="FFFF0000"/>
        <rFont val="Segoe UI Semilight"/>
        <family val="2"/>
        <charset val="238"/>
      </rPr>
      <t>nezahŕňa náklady na opravy/odstávky; nepočítať odpisy</t>
    </r>
  </si>
  <si>
    <r>
      <t xml:space="preserve">nové tržby alebo úspory pre teplárne (kladné číslo); nové náklady pre teplárne (záporné číslo) - </t>
    </r>
    <r>
      <rPr>
        <sz val="11"/>
        <color rgb="FFFF0000"/>
        <rFont val="Segoe UI Semilight"/>
        <family val="2"/>
        <charset val="238"/>
      </rPr>
      <t>zohľadňujú sa len budúce peňažné toky. Odpisy, rezervy a iné účtovné položky nekorešpondujúce s reálnym peňazným tokom sa nezohľadňujú.</t>
    </r>
  </si>
  <si>
    <t>Dekarbonizácia/OZE</t>
  </si>
  <si>
    <t>Zokruhovanie Staré mesto II. etapa</t>
  </si>
  <si>
    <t>Vybudovanie nového prepojovacieho HV rozvodu CZT východ - Prepojením horúcovodov dôjde k tlakovému odľahčeniu sústavy a výraznému zlepšeniu hydraulických pomerov. Zároveň sa získa možnosť pripojenia nových odberateľov.</t>
  </si>
  <si>
    <t>85 % NFP, 15 % úver &amp; vlastné zdroje</t>
  </si>
  <si>
    <t xml:space="preserve">Energetika - modernizácia energetických sietí diaľkového vykurovania </t>
  </si>
  <si>
    <t>Spoločenské škody nehrozia, pre MHTH hrozia ekonomické straty</t>
  </si>
  <si>
    <t>Prekládka HV DN 300 Mlynská dolina</t>
  </si>
  <si>
    <t>Modernizácia, skapacitnenie HV rozvodov CZT západ - Zníženie tepelných ztrát a zvýšenie energetickej účinnosti.</t>
  </si>
  <si>
    <t>45 % MF, 55 % úver &amp; vlastné zdroje</t>
  </si>
  <si>
    <t>Energetika - modernizácia výroby tepla a EE, zlepšenie energetickej efektívnosti</t>
  </si>
  <si>
    <t>2024 - 2026</t>
  </si>
  <si>
    <t>85 % MF, 15 % úver &amp; vlastné zdroje</t>
  </si>
  <si>
    <t xml:space="preserve">energetika - uskladňovanie energie, zlepšenie energetickej efektívnosti, zníženie emisii, modernizácia energetických sieti diaľkového vykurovania </t>
  </si>
  <si>
    <t>zníženie strát o cca 2729MWh/r</t>
  </si>
  <si>
    <t>Bratislava, Dúbravka</t>
  </si>
  <si>
    <t>Modernizácia rozšírenia HV pre oblasť Dúbravka</t>
  </si>
  <si>
    <t>Modernizácia  a rozšírenie HV pre oblasť Dúbravka (Agátová) - Zvýšenie účinosti systému CZT, zníženie emisií CO2.</t>
  </si>
  <si>
    <t>2024 - 2025</t>
  </si>
  <si>
    <t>Modernizácia nadzemných častí primárnych napájačov SCZT</t>
  </si>
  <si>
    <t>Modernizácia v sebe zahŕňa výmenu tepelných izolácií, ochranný náter potrubných sytémov, výmenu poškodených uložení a opravy základových pätiek uložení potrubia. Modernizácia sa týka časti 5., 6., 10., a 20. - tej etapy SCZT</t>
  </si>
  <si>
    <t>85 % NFP z MF + 15 % úver &amp; vlastné zdroje</t>
  </si>
  <si>
    <t>2023 - 2024</t>
  </si>
  <si>
    <t>zníženie tepelných strát o cca 2 865,651 MWh/rok</t>
  </si>
  <si>
    <t>Zvýšenie spoľahlivosti, eliminácia poruchovosti dodávky tepla odberateľom</t>
  </si>
  <si>
    <t>Nie</t>
  </si>
  <si>
    <t>2. časť  - Modernizácia nadzemných častí primárnych napájačov SCZT</t>
  </si>
  <si>
    <t xml:space="preserve">Modernizácia v sebe zahŕňa výmenu tepelných izolácií, ochranný náter potrubných sytémov, výmenu poškodených uložení a opravy základových pätiek uložení potrubia. Modernizácia sa týka časti 7., 20., 21., 22., 25. - tej etapy SCZT a časti napájačov v areáli závodu v okolí rozdeľovacieho uzla tepla </t>
  </si>
  <si>
    <t>zníženie tepelných strát o cca 2 958,711 MWh/rok</t>
  </si>
  <si>
    <t>Využitie geotermálnej energie v Košickej kotline</t>
  </si>
  <si>
    <t>Výstavba geotermálneho zdroja s dodávkou tepla do CZT Košice do 90 MWt</t>
  </si>
  <si>
    <t>NFP + úver &amp; vlastné zdroje</t>
  </si>
  <si>
    <t>2022-2026</t>
  </si>
  <si>
    <t>Energetika- dodávka tepla z OZE, zvýšenie celkového podielu OZE výroby tepla v Košiciach</t>
  </si>
  <si>
    <t>Zvýšenie podielu využívania OZE</t>
  </si>
  <si>
    <t>Áno</t>
  </si>
  <si>
    <t>Akumulácia elektrickej energie (AEE)</t>
  </si>
  <si>
    <t>Zvýšenie podielu výroby elektrickej energie formou VÚ KVET</t>
  </si>
  <si>
    <t>60 % NFP z MF, 40 % úver &amp; vlastné zdroje</t>
  </si>
  <si>
    <t>2024-2025</t>
  </si>
  <si>
    <t xml:space="preserve">Energetika  - uskladňovanie energie </t>
  </si>
  <si>
    <t>Zvýšenie spoľahlivosti dodávky EE odberateľom</t>
  </si>
  <si>
    <t>Absorpčné tepelné čerpadlo (ATČ)</t>
  </si>
  <si>
    <t>Zvýšenie využitia energie z geotermálneho zdroja pre SCZT Košice z vratnej vykurovacej vody</t>
  </si>
  <si>
    <t xml:space="preserve">Energetika - výroba tepla z obnoviteľných zdrojov  </t>
  </si>
  <si>
    <t>nová inestícia</t>
  </si>
  <si>
    <t>Rekonštrukcia spoločnej vysoko napäťovej rozvodne R22.1 pre závod Košice</t>
  </si>
  <si>
    <t>Modernizácia súčastnej rozvodne v závode Košice</t>
  </si>
  <si>
    <t>Rekonštrukcia spoločnej vysoko napäťovej rozvodne R24.1 pre závod Košice</t>
  </si>
  <si>
    <t>100 % vlastné zdroje &amp; úver</t>
  </si>
  <si>
    <t xml:space="preserve">Energetika - modernizácia VN rozvodne elektrickej energie pre závod </t>
  </si>
  <si>
    <t>modernizácia</t>
  </si>
  <si>
    <t>némá vplyv</t>
  </si>
  <si>
    <t xml:space="preserve">Zlepšenie bezpečnosti </t>
  </si>
  <si>
    <t xml:space="preserve">Vytesnenie pary II. etapa - Stavebné úpravy existujúcich rozvodov tepla a zmena média z parného na horúcovodné II. etapa – Vetva V2 (AUPARK – ŽT) </t>
  </si>
  <si>
    <t>Rozvody (vytesnenie pary)</t>
  </si>
  <si>
    <t>60 % MF, 40 % úver &amp; vlastné zdroje</t>
  </si>
  <si>
    <t xml:space="preserve">Energetika - zlepšenie energetickej efektívnosti, vysokoúčinná kombinovaná výroba elektriny a tepla </t>
  </si>
  <si>
    <t>Zlepšenie energetickej efektívnosti</t>
  </si>
  <si>
    <t>Energetika -  výroba a využívanie elektrickej energie a tepla z obnoviteľných zdrojov</t>
  </si>
  <si>
    <t>Zníženie skládkovania, podpora cirkulární ekonomiky</t>
  </si>
  <si>
    <t>2023-2026</t>
  </si>
  <si>
    <t xml:space="preserve">Energetika, modernizácia energetických sietí diaľkového vykurovania </t>
  </si>
  <si>
    <t>Pokračovanie v rekonštrukciách horúcovodov (napájač sídlisko Ľadoveň I.-II. etapa a ul. Golianova)</t>
  </si>
  <si>
    <t>Pokračovanie v rekonštrukciách horúcovodov (napájač sídlisko Ľadoveň III.-V. etapa, prepoj Juh - Ľadoveň, sídlisko Podháj III.etapa)</t>
  </si>
  <si>
    <t>Výstavba turbogenerátora cca 12 MW - vysokoúčinná výroba elektriny a tepla</t>
  </si>
  <si>
    <t>FVZ - areál závodu Martin</t>
  </si>
  <si>
    <t>Podpora OZE - zdroj elektrickej energie</t>
  </si>
  <si>
    <t>Skládka drevnej štiepky</t>
  </si>
  <si>
    <t>Skladovanie drevnej štiepky</t>
  </si>
  <si>
    <t>zníženie strát o 2516 MWh/rok</t>
  </si>
  <si>
    <t>zníženie strát o 1945 MWh/rok</t>
  </si>
  <si>
    <t xml:space="preserve">Energetika -výroba EE, zlepšenie energetickej efektívnosti </t>
  </si>
  <si>
    <t>eliminácia rizika z dôvodu nedodávok resp. výpadkov dodávky elektriny zo súčastnej TG2 z roku 1964.</t>
  </si>
  <si>
    <t xml:space="preserve">Zvýšením celkovej účinnosti výroby dôjde k poklesu emisii vypúšťaných do ovzdušia , zároveň dôjde k úspore primárneho energetického zdroja </t>
  </si>
  <si>
    <t xml:space="preserve">Energetika - výroba EE z obnoviteľných zdrojov  </t>
  </si>
  <si>
    <t>100% vlastné zdroje</t>
  </si>
  <si>
    <t>Energetika  - uskladňovanie paliva</t>
  </si>
  <si>
    <t>Zvýšenie skladovej zásoby drevnej štiepky</t>
  </si>
  <si>
    <t>Rekonštrukcia horúcovodného potrubia vetiev Zvolen-Sekier a Zvolen-Zlatý Potok /časť SO 300 HV Rozvod Zvolen-Sekier</t>
  </si>
  <si>
    <t>Rekonštrukcia horúcovodného potrubia vetiev Zvolen-Sekier a Zvolen-Zlatý Potok /časť SO 400 HV Rozvod Zvolen-Zlatý Potok a akumulácia tepla</t>
  </si>
  <si>
    <t>Rekonštrukcia samostatnej časti systému CZT - starých, opotrebovaných klasických izolovaných horúcovodných rozvodov v kanálovom prevevedení za predizolované potrubia v bezkanálovom uložení a Výstavba akumulačnej nádrže pre horúcovodný systém SCZT - dosiahnutie úspory v ekonomickom využití zdrojov tepla optimalizáciou radenia kotlov v teplotných špičkách.</t>
  </si>
  <si>
    <t>Zdroj KVET v Teplárni A  a zvýšenie parametrov parných kotlov PK1, PK2</t>
  </si>
  <si>
    <t>Výstavba turbogenerátora s výkonom 7,8 MW - vysokoúčinná kombinovaná výroba elektriny a tepla vrátane zvýšenia existujúcich parametrov (teplota, tlak) parných kotlov PK1 a PK2</t>
  </si>
  <si>
    <t>Rekonštrukcia horúcovodného potrubia vetiev Zvolen-Sekier a Zvolen-Zlatý Potok /časť SO 500 HV Rozvod Zvolen-Podborová</t>
  </si>
  <si>
    <t>Vybudovanie pripojenia obytného celku Podborová Zvolen podzemným predizolovaným rozvodom</t>
  </si>
  <si>
    <t>Horúcovodná prípojka pre CONTINENTAL Zvolen</t>
  </si>
  <si>
    <t>Rozšírenie primárnych rozvodov - nový odber</t>
  </si>
  <si>
    <t>Martin</t>
  </si>
  <si>
    <t>eliminácia rizika z dôvodu nedodávok resp. výpadkov dodávky tepla pre obyvateľov v zimnom období</t>
  </si>
  <si>
    <t>Zníženie tepelných strát o cca 257,81 MWh/rok</t>
  </si>
  <si>
    <t>Zníženie tepelných strát o cca 1 290 MWh/rok</t>
  </si>
  <si>
    <t>zvýšením celkovej účinnosti výroby dôjde k poklesu emisii vypúšťaných do ovzdušia v porovnaní s oddelenou výrobou elektriny a tepla, zároveň dôjde k úspore primárneho energetického zdroja v porovnaní s oddelenou výrobou elektriny a tepla</t>
  </si>
  <si>
    <t xml:space="preserve">Energetika - vybudovanie energetických sietí diaľkového vykurovania </t>
  </si>
  <si>
    <t>Zvýšenie dodávky tepla o cca 7 000 MWh/rok</t>
  </si>
  <si>
    <t>Pripojenie nových odberateľov</t>
  </si>
  <si>
    <t>1 (Priemyselný odberateľ, stabilizácia regulačného príkonu)</t>
  </si>
  <si>
    <t>Pripojenie nových priemyselných odberateľov - stabilizácia systému CZT</t>
  </si>
  <si>
    <t>httphttps://mhth.sk/storage/app/media/MHTH_BA-MT_Cenn%C3%ADk-EE-dom%C3%A1cnosti-2023.pdf</t>
  </si>
  <si>
    <t>Teplo a EE dodané odberateľom v rokoch 2015 až 2021 v MWh - Žilinská teplárenská</t>
  </si>
  <si>
    <t>https://mhth.sk/storage/app/media/verejne-informacie/vyrocne-spravy/ZAT.pdf</t>
  </si>
  <si>
    <t xml:space="preserve">MHTH, a.s. - závod Bratislava </t>
  </si>
  <si>
    <t>MHTH, a.s. - závod Košice</t>
  </si>
  <si>
    <t>MHTH, a.s. - závod Žilina</t>
  </si>
  <si>
    <t>MHTH, a.s. - závod Martin</t>
  </si>
  <si>
    <t>MHTH, a.s. - závod Zvolen</t>
  </si>
  <si>
    <t>Výstavba technológie na vysoko účinnú kombinovanú výrobu elektriny a tepla ako náhrady za súčasné zdroje v SCZT Západ</t>
  </si>
  <si>
    <t>Výstavba technológie navysoko účinnú kombinovanú výrobu elektriny a tepla ako náhrady za súčasné zdroje v SCZT Východ</t>
  </si>
  <si>
    <t>Výmena tepelnej izolácie a oplechovania HV potrubí BA východ napájač JUH, Akumulácia tepelnej energie</t>
  </si>
  <si>
    <t>Výstavba technológie na vysoko účinnú kombinovanú výrobu elektriny a tepla ako náhrady za súčasné zdroje v SCZT Západ - Akumulácia</t>
  </si>
  <si>
    <t>Nový zdroj tepla a elektrickej energie - plynové motory a transformátor T10</t>
  </si>
  <si>
    <t>Ekologizácia teplárne Žilina - vybudovanie multipalivového kotla a ukončenie uhoľnej prevádzky</t>
  </si>
  <si>
    <t>Rekonštrukcia a modernizácia rozvodov centrálneho zásobovania teplom v meste Martin II. etapa</t>
  </si>
  <si>
    <t>Rekonštrukcia a modernizácia rozvodov centrálneho zásobovania teplom v meste Martin III. etapa</t>
  </si>
  <si>
    <t>Nová TG1 v závode Martin</t>
  </si>
  <si>
    <t>2024-2026</t>
  </si>
  <si>
    <t>45 % NFP, 55 % úver &amp; vlastné zdroje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</si>
</sst>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
    <numFmt numFmtId="165" formatCode="#,##0.000"/>
    <numFmt numFmtId="166" formatCode="#,##0.0000"/>
  </numFmts>
  <fonts count="38" x14ac:knownFonts="1">
    <font>
      <sz val="11"/>
      <color theme="1"/>
      <name val="Calibri"/>
      <family val="2"/>
      <scheme val="minor"/>
    </font>
    <font>
      <sz val="11"/>
      <color theme="1"/>
      <name val="Segoe UI Semilight"/>
      <family val="2"/>
      <charset val="238"/>
    </font>
    <font>
      <sz val="11"/>
      <color theme="1"/>
      <name val="Calibri"/>
      <family val="2"/>
      <charset val="238"/>
      <scheme val="minor"/>
    </font>
    <font>
      <sz val="11"/>
      <color theme="1"/>
      <name val="Calibri"/>
      <family val="2"/>
      <charset val="238"/>
      <scheme val="minor"/>
    </font>
    <font>
      <sz val="11"/>
      <name val="Calibri"/>
      <family val="2"/>
      <scheme val="minor"/>
    </font>
    <font>
      <b/>
      <sz val="9"/>
      <color indexed="81"/>
      <name val="Segoe UI"/>
      <family val="2"/>
      <charset val="238"/>
    </font>
    <font>
      <sz val="9"/>
      <color indexed="81"/>
      <name val="Segoe UI"/>
      <family val="2"/>
      <charset val="238"/>
    </font>
    <font>
      <sz val="9"/>
      <name val="Calibri"/>
      <family val="2"/>
      <scheme val="minor"/>
    </font>
    <font>
      <b/>
      <sz val="11"/>
      <name val="Calibri"/>
      <family val="2"/>
      <scheme val="minor"/>
    </font>
    <font>
      <b/>
      <sz val="14"/>
      <name val="Calibri"/>
      <family val="2"/>
      <scheme val="minor"/>
    </font>
    <font>
      <b/>
      <sz val="20"/>
      <name val="Calibri"/>
      <family val="2"/>
      <scheme val="minor"/>
    </font>
    <font>
      <b/>
      <strike/>
      <sz val="11"/>
      <name val="Calibri"/>
      <family val="2"/>
      <scheme val="minor"/>
    </font>
    <font>
      <strike/>
      <sz val="11"/>
      <name val="Calibri"/>
      <family val="2"/>
      <scheme val="minor"/>
    </font>
    <font>
      <sz val="11"/>
      <color rgb="FFFF0000"/>
      <name val="Calibri"/>
      <family val="2"/>
      <charset val="238"/>
      <scheme val="minor"/>
    </font>
    <font>
      <b/>
      <sz val="11"/>
      <color rgb="FFFF0000"/>
      <name val="Calibri"/>
      <family val="2"/>
      <charset val="238"/>
      <scheme val="minor"/>
    </font>
    <font>
      <sz val="11"/>
      <name val="Calibri"/>
      <family val="2"/>
      <charset val="238"/>
      <scheme val="minor"/>
    </font>
    <font>
      <sz val="11"/>
      <color theme="1"/>
      <name val="Calibri"/>
      <family val="2"/>
      <scheme val="minor"/>
    </font>
    <font>
      <u/>
      <sz val="11"/>
      <color theme="10"/>
      <name val="Calibri"/>
      <family val="2"/>
      <scheme val="minor"/>
    </font>
    <font>
      <sz val="11"/>
      <name val="Arial"/>
      <family val="2"/>
      <charset val="238"/>
    </font>
    <font>
      <sz val="11"/>
      <color rgb="FFFF0000"/>
      <name val="Segoe UI Semilight"/>
      <family val="2"/>
      <charset val="238"/>
    </font>
    <font>
      <b/>
      <sz val="11"/>
      <color theme="1"/>
      <name val="Segoe UI Semilight"/>
      <family val="2"/>
      <charset val="238"/>
    </font>
    <font>
      <sz val="11"/>
      <name val="Segoe UI Semilight"/>
      <family val="2"/>
      <charset val="238"/>
    </font>
    <font>
      <b/>
      <sz val="11"/>
      <name val="Segoe UI Semilight"/>
      <family val="2"/>
      <charset val="238"/>
    </font>
    <font>
      <sz val="8"/>
      <color theme="1"/>
      <name val="Segoe UI Semilight"/>
      <family val="2"/>
      <charset val="238"/>
    </font>
    <font>
      <u/>
      <sz val="11"/>
      <color theme="10"/>
      <name val="Segoe UI Semilight"/>
      <family val="2"/>
      <charset val="238"/>
    </font>
    <font>
      <sz val="9.9"/>
      <color rgb="FF13171A"/>
      <name val="Segoe UI Semilight"/>
      <family val="2"/>
      <charset val="238"/>
    </font>
    <font>
      <sz val="9"/>
      <color theme="1"/>
      <name val="Segoe UI Semilight"/>
      <family val="2"/>
      <charset val="238"/>
    </font>
    <font>
      <sz val="5"/>
      <color rgb="FF000000"/>
      <name val="Segoe UI Semilight"/>
      <family val="2"/>
      <charset val="238"/>
    </font>
    <font>
      <b/>
      <sz val="9"/>
      <color theme="1"/>
      <name val="Segoe UI Semilight"/>
      <family val="2"/>
      <charset val="238"/>
    </font>
    <font>
      <u/>
      <sz val="8"/>
      <color theme="10"/>
      <name val="Segoe UI Semilight"/>
      <family val="2"/>
      <charset val="238"/>
    </font>
    <font>
      <sz val="6"/>
      <color rgb="FF333333"/>
      <name val="Segoe UI Semilight"/>
      <family val="2"/>
      <charset val="238"/>
    </font>
    <font>
      <b/>
      <sz val="11"/>
      <color rgb="FFFF0000"/>
      <name val="Segoe UI Semilight"/>
      <family val="2"/>
      <charset val="238"/>
    </font>
    <font>
      <sz val="11"/>
      <color rgb="FF0EA600"/>
      <name val="Segoe UI Semilight"/>
      <family val="2"/>
      <charset val="238"/>
    </font>
    <font>
      <b/>
      <sz val="11"/>
      <color rgb="FF0EA600"/>
      <name val="Segoe UI Semilight"/>
      <family val="2"/>
      <charset val="238"/>
    </font>
    <font>
      <b/>
      <sz val="14"/>
      <name val="Segoe UI Semilight"/>
      <family val="2"/>
      <charset val="238"/>
    </font>
    <font>
      <b/>
      <sz val="20"/>
      <name val="Segoe UI Semilight"/>
      <family val="2"/>
      <charset val="238"/>
    </font>
    <font>
      <sz val="22"/>
      <color theme="1"/>
      <name val="Segoe UI Semilight"/>
      <family val="2"/>
      <charset val="238"/>
    </font>
    <font>
      <sz val="11"/>
      <color indexed="8"/>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D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DD3F7"/>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9">
    <xf numFmtId="0" fontId="0" fillId="0" borderId="0"/>
    <xf numFmtId="0" fontId="3" fillId="0" borderId="0"/>
    <xf numFmtId="0" fontId="3" fillId="0" borderId="0"/>
    <xf numFmtId="9" fontId="16" fillId="0" borderId="0" applyFont="0" applyFill="0" applyBorder="0" applyAlignment="0" applyProtection="0"/>
    <xf numFmtId="0" fontId="17" fillId="0" borderId="0" applyNumberFormat="0" applyFill="0" applyBorder="0" applyAlignment="0" applyProtection="0"/>
    <xf numFmtId="0" fontId="18" fillId="0" borderId="0"/>
    <xf numFmtId="0" fontId="2" fillId="0" borderId="0"/>
    <xf numFmtId="0" fontId="2" fillId="0" borderId="0"/>
    <xf numFmtId="0" fontId="37" fillId="0" borderId="0"/>
  </cellStyleXfs>
  <cellXfs count="339">
    <xf numFmtId="0" fontId="0" fillId="0" borderId="0" xfId="0"/>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3" fontId="4" fillId="0" borderId="0" xfId="0" applyNumberFormat="1" applyFont="1" applyFill="1" applyAlignment="1">
      <alignment vertical="top" wrapText="1"/>
    </xf>
    <xf numFmtId="0" fontId="4" fillId="0" borderId="0" xfId="0" applyFont="1" applyAlignment="1">
      <alignment vertical="top" wrapText="1"/>
    </xf>
    <xf numFmtId="0" fontId="4" fillId="0" borderId="0" xfId="0" applyFont="1" applyAlignment="1">
      <alignment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3" fontId="4" fillId="0" borderId="1" xfId="0" applyNumberFormat="1" applyFont="1" applyBorder="1" applyAlignment="1">
      <alignment horizontal="center" vertical="top" wrapText="1"/>
    </xf>
    <xf numFmtId="0" fontId="4" fillId="0" borderId="1" xfId="0" applyFont="1" applyBorder="1" applyAlignment="1">
      <alignment vertical="top" wrapText="1"/>
    </xf>
    <xf numFmtId="0" fontId="4" fillId="3" borderId="0" xfId="0" applyFont="1" applyFill="1" applyAlignment="1">
      <alignment vertical="top" wrapText="1"/>
    </xf>
    <xf numFmtId="3" fontId="4" fillId="0" borderId="0" xfId="0" applyNumberFormat="1" applyFont="1" applyAlignment="1">
      <alignment vertical="top" wrapText="1"/>
    </xf>
    <xf numFmtId="0" fontId="4" fillId="4" borderId="1" xfId="0" applyFont="1" applyFill="1" applyBorder="1" applyAlignment="1">
      <alignment vertical="top" wrapText="1"/>
    </xf>
    <xf numFmtId="0" fontId="4" fillId="0" borderId="0" xfId="0" applyFont="1" applyFill="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wrapText="1"/>
    </xf>
    <xf numFmtId="0" fontId="4" fillId="0" borderId="0" xfId="0" applyFont="1" applyFill="1" applyAlignment="1">
      <alignment wrapText="1"/>
    </xf>
    <xf numFmtId="0" fontId="4" fillId="5" borderId="0" xfId="0" applyFont="1" applyFill="1" applyAlignment="1">
      <alignment wrapText="1"/>
    </xf>
    <xf numFmtId="0" fontId="4" fillId="0" borderId="0" xfId="0" applyFont="1" applyFill="1" applyAlignment="1">
      <alignment vertical="top" wrapText="1"/>
    </xf>
    <xf numFmtId="0" fontId="7" fillId="0" borderId="1" xfId="0" applyFont="1" applyBorder="1" applyAlignment="1">
      <alignment wrapText="1"/>
    </xf>
    <xf numFmtId="0" fontId="4" fillId="6" borderId="0" xfId="0" applyFont="1" applyFill="1" applyBorder="1" applyAlignment="1">
      <alignment vertical="top" wrapText="1"/>
    </xf>
    <xf numFmtId="0" fontId="4" fillId="6" borderId="8" xfId="0" applyFont="1" applyFill="1" applyBorder="1" applyAlignment="1">
      <alignment vertical="top" wrapText="1"/>
    </xf>
    <xf numFmtId="0" fontId="4" fillId="6" borderId="0" xfId="0" applyFont="1" applyFill="1" applyAlignment="1">
      <alignment horizontal="left" vertical="top" wrapText="1"/>
    </xf>
    <xf numFmtId="0" fontId="8" fillId="0" borderId="1" xfId="0" applyFont="1" applyBorder="1" applyAlignment="1">
      <alignment horizontal="center" vertical="top" wrapText="1"/>
    </xf>
    <xf numFmtId="0" fontId="4" fillId="0" borderId="1" xfId="0" applyFont="1" applyBorder="1" applyAlignment="1">
      <alignment horizontal="center" vertical="top"/>
    </xf>
    <xf numFmtId="3" fontId="4" fillId="0" borderId="0" xfId="0" applyNumberFormat="1" applyFont="1" applyAlignment="1">
      <alignment horizontal="right" vertical="top" wrapText="1"/>
    </xf>
    <xf numFmtId="0" fontId="4" fillId="6" borderId="0" xfId="0" applyFont="1" applyFill="1" applyAlignment="1">
      <alignment vertical="top" wrapText="1"/>
    </xf>
    <xf numFmtId="0" fontId="4" fillId="4" borderId="0" xfId="0" applyFont="1" applyFill="1" applyAlignment="1">
      <alignment vertical="top" wrapText="1"/>
    </xf>
    <xf numFmtId="0" fontId="9" fillId="0" borderId="0"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11" fillId="0" borderId="7" xfId="0" applyFont="1" applyBorder="1" applyAlignment="1">
      <alignment horizontal="center"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top" wrapText="1"/>
    </xf>
    <xf numFmtId="3" fontId="12" fillId="0" borderId="7" xfId="0" applyNumberFormat="1" applyFont="1" applyBorder="1" applyAlignment="1">
      <alignment horizontal="center" vertical="top" wrapText="1"/>
    </xf>
    <xf numFmtId="0" fontId="12" fillId="6" borderId="0" xfId="0" applyFont="1" applyFill="1" applyAlignment="1">
      <alignment horizontal="left" vertical="top" wrapText="1"/>
    </xf>
    <xf numFmtId="0" fontId="12" fillId="0" borderId="0" xfId="0" applyFont="1" applyAlignment="1">
      <alignment vertical="top" wrapText="1"/>
    </xf>
    <xf numFmtId="0" fontId="11"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3" fontId="12" fillId="0" borderId="1" xfId="0" applyNumberFormat="1" applyFont="1" applyBorder="1" applyAlignment="1">
      <alignment horizontal="center" vertical="top" wrapText="1"/>
    </xf>
    <xf numFmtId="0" fontId="12" fillId="0" borderId="1" xfId="0" applyFont="1" applyBorder="1" applyAlignment="1">
      <alignment horizontal="left" vertical="top"/>
    </xf>
    <xf numFmtId="0" fontId="12" fillId="0" borderId="1" xfId="0" applyFont="1" applyBorder="1" applyAlignment="1">
      <alignment vertical="top" wrapText="1"/>
    </xf>
    <xf numFmtId="0" fontId="12" fillId="0" borderId="1" xfId="0" applyFont="1" applyBorder="1" applyAlignment="1">
      <alignment horizontal="center" vertical="top"/>
    </xf>
    <xf numFmtId="0" fontId="11" fillId="4" borderId="1" xfId="0" applyFont="1" applyFill="1" applyBorder="1" applyAlignment="1">
      <alignment horizontal="center" vertical="top" wrapText="1"/>
    </xf>
    <xf numFmtId="0" fontId="12" fillId="4" borderId="1" xfId="0" applyFont="1" applyFill="1" applyBorder="1" applyAlignment="1">
      <alignment vertical="top" wrapText="1"/>
    </xf>
    <xf numFmtId="0" fontId="12" fillId="6" borderId="0" xfId="0" applyFont="1" applyFill="1" applyAlignment="1">
      <alignment vertical="top" wrapText="1"/>
    </xf>
    <xf numFmtId="0" fontId="12" fillId="4" borderId="0" xfId="0" applyFont="1" applyFill="1" applyAlignment="1">
      <alignment vertical="top" wrapText="1"/>
    </xf>
    <xf numFmtId="3" fontId="14" fillId="0" borderId="1" xfId="0" applyNumberFormat="1" applyFont="1" applyBorder="1" applyAlignment="1">
      <alignment horizontal="center" vertical="top" wrapText="1"/>
    </xf>
    <xf numFmtId="0" fontId="7" fillId="0" borderId="1" xfId="0" applyFont="1" applyFill="1" applyBorder="1" applyAlignment="1">
      <alignment wrapText="1"/>
    </xf>
    <xf numFmtId="0" fontId="21" fillId="0" borderId="0" xfId="0" applyFont="1" applyBorder="1" applyAlignment="1">
      <alignment wrapText="1"/>
    </xf>
    <xf numFmtId="0" fontId="22" fillId="0" borderId="0" xfId="0" applyFont="1" applyFill="1" applyBorder="1" applyAlignment="1">
      <alignment wrapText="1"/>
    </xf>
    <xf numFmtId="3" fontId="20" fillId="10" borderId="27" xfId="0" applyNumberFormat="1" applyFont="1" applyFill="1" applyBorder="1" applyAlignment="1">
      <alignment horizontal="center" vertical="center" wrapText="1"/>
    </xf>
    <xf numFmtId="3" fontId="20" fillId="0" borderId="0" xfId="0" applyNumberFormat="1" applyFont="1" applyFill="1" applyBorder="1" applyAlignment="1">
      <alignment horizontal="center" vertical="center" wrapText="1"/>
    </xf>
    <xf numFmtId="0" fontId="21" fillId="0" borderId="0" xfId="0" applyFont="1" applyBorder="1" applyAlignment="1">
      <alignment horizontal="center" wrapText="1"/>
    </xf>
    <xf numFmtId="0" fontId="22" fillId="2" borderId="11" xfId="0" applyFont="1" applyFill="1" applyBorder="1" applyAlignment="1">
      <alignment horizontal="center" vertical="center" wrapText="1"/>
    </xf>
    <xf numFmtId="0" fontId="22" fillId="9" borderId="11" xfId="0" applyFont="1" applyFill="1" applyBorder="1" applyAlignment="1">
      <alignment wrapText="1"/>
    </xf>
    <xf numFmtId="0" fontId="22" fillId="9" borderId="12"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3" fontId="20" fillId="0" borderId="23" xfId="0" applyNumberFormat="1" applyFont="1" applyFill="1" applyBorder="1" applyAlignment="1">
      <alignment horizontal="center" vertical="center" wrapText="1"/>
    </xf>
    <xf numFmtId="3" fontId="20" fillId="0" borderId="11" xfId="0" applyNumberFormat="1" applyFont="1" applyFill="1" applyBorder="1" applyAlignment="1">
      <alignment horizontal="center" vertical="center" wrapText="1"/>
    </xf>
    <xf numFmtId="3" fontId="20" fillId="0" borderId="12" xfId="0" applyNumberFormat="1" applyFont="1" applyFill="1" applyBorder="1" applyAlignment="1">
      <alignment horizontal="center" vertical="center" wrapText="1"/>
    </xf>
    <xf numFmtId="3" fontId="20" fillId="0" borderId="7" xfId="0" applyNumberFormat="1" applyFont="1" applyFill="1" applyBorder="1" applyAlignment="1">
      <alignment horizontal="center" vertical="center" wrapText="1"/>
    </xf>
    <xf numFmtId="0" fontId="22" fillId="0" borderId="0" xfId="0" applyFont="1" applyFill="1" applyBorder="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3" fontId="21" fillId="0" borderId="0" xfId="0" applyNumberFormat="1" applyFont="1" applyBorder="1" applyAlignment="1">
      <alignment horizontal="center" vertical="center" wrapText="1"/>
    </xf>
    <xf numFmtId="3" fontId="21" fillId="0" borderId="6" xfId="0" applyNumberFormat="1" applyFont="1" applyBorder="1" applyAlignment="1">
      <alignment horizontal="center" vertical="center" wrapText="1"/>
    </xf>
    <xf numFmtId="3" fontId="21" fillId="0" borderId="14" xfId="0" applyNumberFormat="1" applyFont="1" applyBorder="1" applyAlignment="1">
      <alignment horizontal="center" vertical="center" wrapText="1"/>
    </xf>
    <xf numFmtId="3" fontId="21" fillId="0" borderId="8" xfId="0" applyNumberFormat="1" applyFont="1" applyBorder="1" applyAlignment="1">
      <alignment horizontal="center" vertical="center" wrapText="1"/>
    </xf>
    <xf numFmtId="3" fontId="21" fillId="0" borderId="27" xfId="0" applyNumberFormat="1" applyFont="1" applyBorder="1" applyAlignment="1">
      <alignment horizontal="center" vertical="center" wrapText="1"/>
    </xf>
    <xf numFmtId="0" fontId="21" fillId="0" borderId="0" xfId="0" applyFont="1" applyBorder="1" applyAlignment="1">
      <alignment horizontal="center" vertical="top" wrapText="1"/>
    </xf>
    <xf numFmtId="0" fontId="21" fillId="0" borderId="6" xfId="0" applyFont="1" applyBorder="1" applyAlignment="1">
      <alignment horizontal="center" vertical="top" wrapText="1"/>
    </xf>
    <xf numFmtId="0" fontId="21" fillId="0" borderId="0" xfId="0" applyFont="1" applyBorder="1" applyAlignment="1">
      <alignment vertical="top" wrapText="1"/>
    </xf>
    <xf numFmtId="0" fontId="1" fillId="0" borderId="0" xfId="0" applyFont="1" applyBorder="1"/>
    <xf numFmtId="3" fontId="1" fillId="0" borderId="0" xfId="0" applyNumberFormat="1" applyFont="1" applyBorder="1"/>
    <xf numFmtId="0" fontId="22" fillId="0" borderId="6" xfId="0" applyFont="1" applyFill="1" applyBorder="1" applyAlignment="1">
      <alignment wrapText="1"/>
    </xf>
    <xf numFmtId="0" fontId="22" fillId="16" borderId="12" xfId="0" applyFont="1" applyFill="1" applyBorder="1" applyAlignment="1">
      <alignment wrapText="1"/>
    </xf>
    <xf numFmtId="0" fontId="21" fillId="0" borderId="6" xfId="0" applyFont="1" applyBorder="1" applyAlignment="1">
      <alignment wrapText="1"/>
    </xf>
    <xf numFmtId="0" fontId="22" fillId="8" borderId="12" xfId="0" applyFont="1" applyFill="1" applyBorder="1" applyAlignment="1">
      <alignment horizontal="center" vertical="center" wrapText="1"/>
    </xf>
    <xf numFmtId="0" fontId="22" fillId="8" borderId="11" xfId="0" applyFont="1" applyFill="1" applyBorder="1" applyAlignment="1">
      <alignment horizontal="center" vertical="center" wrapText="1"/>
    </xf>
    <xf numFmtId="3" fontId="21" fillId="0" borderId="10" xfId="0" applyNumberFormat="1" applyFont="1" applyBorder="1" applyAlignment="1">
      <alignment horizontal="center" vertical="center" wrapText="1"/>
    </xf>
    <xf numFmtId="0" fontId="20" fillId="2" borderId="1" xfId="0" applyFont="1" applyFill="1" applyBorder="1" applyAlignment="1">
      <alignment horizontal="center" vertical="center"/>
    </xf>
    <xf numFmtId="0" fontId="20" fillId="0" borderId="1" xfId="0" applyFont="1" applyBorder="1" applyAlignment="1">
      <alignment horizontal="center" vertical="center"/>
    </xf>
    <xf numFmtId="0" fontId="1" fillId="0" borderId="0" xfId="0" applyFont="1" applyBorder="1" applyAlignment="1">
      <alignment horizontal="center"/>
    </xf>
    <xf numFmtId="0" fontId="1" fillId="0" borderId="1" xfId="0"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22" fillId="2" borderId="12" xfId="0" applyFont="1" applyFill="1" applyBorder="1" applyAlignment="1">
      <alignment horizontal="center" vertical="center" wrapText="1"/>
    </xf>
    <xf numFmtId="0" fontId="20" fillId="0" borderId="0" xfId="0" applyFont="1"/>
    <xf numFmtId="0" fontId="1" fillId="0" borderId="0" xfId="0" applyFont="1"/>
    <xf numFmtId="0" fontId="20" fillId="2" borderId="1" xfId="0" applyFont="1" applyFill="1" applyBorder="1" applyAlignment="1">
      <alignment wrapText="1"/>
    </xf>
    <xf numFmtId="0" fontId="20" fillId="2" borderId="1" xfId="0" applyFont="1" applyFill="1" applyBorder="1" applyAlignment="1">
      <alignment horizontal="left" vertical="center" wrapText="1"/>
    </xf>
    <xf numFmtId="3" fontId="1" fillId="0" borderId="1" xfId="0" applyNumberFormat="1" applyFont="1" applyBorder="1" applyAlignment="1">
      <alignment horizontal="center"/>
    </xf>
    <xf numFmtId="3" fontId="1" fillId="0" borderId="1" xfId="0" applyNumberFormat="1" applyFont="1" applyBorder="1"/>
    <xf numFmtId="165" fontId="1" fillId="0" borderId="1" xfId="0" applyNumberFormat="1" applyFont="1" applyBorder="1"/>
    <xf numFmtId="0" fontId="1" fillId="0" borderId="1" xfId="0" applyFont="1" applyBorder="1"/>
    <xf numFmtId="0" fontId="23" fillId="0" borderId="0" xfId="0" applyFont="1"/>
    <xf numFmtId="0" fontId="24" fillId="0" borderId="0" xfId="4" applyFont="1"/>
    <xf numFmtId="9" fontId="1" fillId="0" borderId="0" xfId="3" applyFont="1"/>
    <xf numFmtId="165" fontId="1" fillId="0" borderId="0" xfId="0" applyNumberFormat="1" applyFont="1" applyBorder="1"/>
    <xf numFmtId="2" fontId="1" fillId="0" borderId="0" xfId="3" applyNumberFormat="1" applyFont="1" applyBorder="1"/>
    <xf numFmtId="0" fontId="19" fillId="0" borderId="0" xfId="0" applyFont="1" applyBorder="1"/>
    <xf numFmtId="0" fontId="19" fillId="0" borderId="0" xfId="0" applyFont="1" applyFill="1" applyBorder="1"/>
    <xf numFmtId="0" fontId="20" fillId="2" borderId="1" xfId="0" applyFont="1" applyFill="1" applyBorder="1" applyAlignment="1"/>
    <xf numFmtId="0" fontId="20" fillId="2" borderId="15" xfId="0" applyFont="1" applyFill="1" applyBorder="1" applyAlignment="1">
      <alignment horizontal="center"/>
    </xf>
    <xf numFmtId="0" fontId="20" fillId="2" borderId="27" xfId="0" applyFont="1" applyFill="1" applyBorder="1" applyAlignment="1">
      <alignment horizontal="center"/>
    </xf>
    <xf numFmtId="0" fontId="1" fillId="2" borderId="1" xfId="0" applyFont="1" applyFill="1" applyBorder="1"/>
    <xf numFmtId="0" fontId="20" fillId="2" borderId="1" xfId="0" applyFont="1" applyFill="1" applyBorder="1" applyAlignment="1">
      <alignment horizontal="center"/>
    </xf>
    <xf numFmtId="0" fontId="20" fillId="2" borderId="7" xfId="0" applyFont="1" applyFill="1" applyBorder="1" applyAlignment="1">
      <alignment horizontal="center"/>
    </xf>
    <xf numFmtId="0" fontId="1" fillId="0" borderId="0" xfId="0" applyFont="1" applyFill="1"/>
    <xf numFmtId="0" fontId="20" fillId="2" borderId="1" xfId="0" applyFont="1" applyFill="1" applyBorder="1" applyAlignment="1">
      <alignment horizontal="center" vertical="center" wrapText="1"/>
    </xf>
    <xf numFmtId="0" fontId="20" fillId="2" borderId="1" xfId="0" applyFont="1" applyFill="1" applyBorder="1" applyAlignment="1">
      <alignment horizontal="center" wrapText="1"/>
    </xf>
    <xf numFmtId="4" fontId="1" fillId="0" borderId="0" xfId="0" applyNumberFormat="1" applyFont="1"/>
    <xf numFmtId="4" fontId="25" fillId="0" borderId="0" xfId="0" applyNumberFormat="1" applyFont="1" applyFill="1" applyBorder="1" applyAlignment="1">
      <alignment horizontal="right" vertical="center" wrapText="1"/>
    </xf>
    <xf numFmtId="0" fontId="26" fillId="0" borderId="0" xfId="0" applyFont="1" applyAlignment="1">
      <alignment horizontal="center" vertical="center"/>
    </xf>
    <xf numFmtId="0" fontId="27" fillId="0" borderId="0" xfId="0" applyFont="1" applyAlignment="1">
      <alignment horizontal="right" vertical="center" wrapText="1"/>
    </xf>
    <xf numFmtId="0" fontId="20" fillId="0" borderId="1" xfId="0" applyFont="1" applyBorder="1"/>
    <xf numFmtId="0" fontId="28" fillId="0" borderId="0" xfId="0" applyFont="1" applyAlignment="1">
      <alignment horizontal="right" vertical="center"/>
    </xf>
    <xf numFmtId="0" fontId="20" fillId="2" borderId="1" xfId="0" applyFont="1" applyFill="1" applyBorder="1"/>
    <xf numFmtId="0" fontId="28" fillId="0" borderId="0" xfId="0" applyFont="1" applyAlignment="1">
      <alignment horizontal="center" vertical="center"/>
    </xf>
    <xf numFmtId="0" fontId="1" fillId="0" borderId="1" xfId="0" applyFont="1" applyBorder="1" applyAlignment="1">
      <alignment wrapText="1"/>
    </xf>
    <xf numFmtId="0" fontId="26" fillId="0" borderId="0" xfId="0" applyFont="1" applyAlignment="1">
      <alignment horizontal="right" vertical="center"/>
    </xf>
    <xf numFmtId="3" fontId="1" fillId="0" borderId="1" xfId="0" applyNumberFormat="1" applyFont="1" applyBorder="1" applyAlignment="1">
      <alignment horizontal="center" vertical="center"/>
    </xf>
    <xf numFmtId="3" fontId="26" fillId="0" borderId="0" xfId="0" applyNumberFormat="1" applyFont="1" applyAlignment="1">
      <alignment horizontal="right" vertical="center"/>
    </xf>
    <xf numFmtId="0" fontId="29" fillId="0" borderId="0" xfId="4" applyFont="1"/>
    <xf numFmtId="0" fontId="20" fillId="0" borderId="0" xfId="0" applyFont="1" applyFill="1" applyBorder="1" applyAlignment="1">
      <alignment horizontal="center"/>
    </xf>
    <xf numFmtId="0" fontId="1" fillId="0" borderId="0" xfId="0" applyFont="1" applyFill="1" applyBorder="1"/>
    <xf numFmtId="17" fontId="20" fillId="0" borderId="1" xfId="0" applyNumberFormat="1" applyFont="1" applyBorder="1" applyAlignment="1">
      <alignment horizontal="center" vertical="center"/>
    </xf>
    <xf numFmtId="0" fontId="1" fillId="0" borderId="1" xfId="0" applyNumberFormat="1" applyFont="1" applyBorder="1" applyAlignment="1">
      <alignment horizontal="center" vertical="center"/>
    </xf>
    <xf numFmtId="3" fontId="1" fillId="0" borderId="0" xfId="0" applyNumberFormat="1" applyFont="1" applyFill="1" applyBorder="1" applyAlignment="1">
      <alignment horizontal="center" vertical="center"/>
    </xf>
    <xf numFmtId="0" fontId="30" fillId="0" borderId="0" xfId="0" applyFont="1" applyFill="1" applyBorder="1" applyAlignment="1">
      <alignment horizontal="right" vertical="center" wrapText="1" readingOrder="1"/>
    </xf>
    <xf numFmtId="0" fontId="20" fillId="0" borderId="0" xfId="0" applyFont="1" applyFill="1" applyBorder="1" applyAlignment="1">
      <alignment horizontal="left" vertical="center" readingOrder="1"/>
    </xf>
    <xf numFmtId="0" fontId="19" fillId="0" borderId="0" xfId="0" applyFont="1" applyFill="1" applyBorder="1" applyAlignment="1">
      <alignment horizontal="right" vertical="center" wrapText="1" readingOrder="1"/>
    </xf>
    <xf numFmtId="0" fontId="1" fillId="0" borderId="0" xfId="0" applyFont="1" applyFill="1" applyBorder="1" applyAlignment="1">
      <alignment horizontal="right" vertical="center" wrapText="1" readingOrder="1"/>
    </xf>
    <xf numFmtId="0" fontId="31" fillId="0" borderId="0" xfId="0" applyFont="1" applyFill="1" applyBorder="1" applyAlignment="1">
      <alignment horizontal="right" vertical="center" wrapText="1" readingOrder="1"/>
    </xf>
    <xf numFmtId="17" fontId="20" fillId="0" borderId="0" xfId="0" applyNumberFormat="1" applyFont="1" applyFill="1" applyBorder="1" applyAlignment="1">
      <alignment horizontal="left" vertical="center" readingOrder="1"/>
    </xf>
    <xf numFmtId="0" fontId="32" fillId="0" borderId="0" xfId="0" applyFont="1" applyFill="1" applyBorder="1" applyAlignment="1">
      <alignment horizontal="right" vertical="center" wrapText="1" readingOrder="1"/>
    </xf>
    <xf numFmtId="0" fontId="33" fillId="0" borderId="0" xfId="0" applyFont="1" applyFill="1" applyBorder="1" applyAlignment="1">
      <alignment horizontal="right" vertical="center" wrapText="1" readingOrder="1"/>
    </xf>
    <xf numFmtId="16" fontId="30" fillId="0" borderId="0" xfId="0" applyNumberFormat="1" applyFont="1" applyFill="1" applyBorder="1" applyAlignment="1">
      <alignment horizontal="right" vertical="center" wrapText="1" readingOrder="1"/>
    </xf>
    <xf numFmtId="16" fontId="1" fillId="0" borderId="0" xfId="0" applyNumberFormat="1" applyFont="1" applyFill="1" applyBorder="1" applyAlignment="1">
      <alignment horizontal="right" vertical="center" wrapText="1" readingOrder="1"/>
    </xf>
    <xf numFmtId="16" fontId="19" fillId="0" borderId="0" xfId="0" applyNumberFormat="1" applyFont="1" applyFill="1" applyBorder="1" applyAlignment="1">
      <alignment horizontal="right" vertical="center" wrapText="1" readingOrder="1"/>
    </xf>
    <xf numFmtId="16" fontId="32" fillId="0" borderId="0" xfId="0" applyNumberFormat="1" applyFont="1" applyFill="1" applyBorder="1" applyAlignment="1">
      <alignment horizontal="right" vertical="center" wrapText="1" readingOrder="1"/>
    </xf>
    <xf numFmtId="17" fontId="30" fillId="0" borderId="0" xfId="0" applyNumberFormat="1" applyFont="1" applyFill="1" applyBorder="1" applyAlignment="1">
      <alignment horizontal="right" vertical="center" wrapText="1" readingOrder="1"/>
    </xf>
    <xf numFmtId="17" fontId="1" fillId="0" borderId="0" xfId="0" applyNumberFormat="1" applyFont="1" applyFill="1" applyBorder="1" applyAlignment="1">
      <alignment horizontal="right" vertical="center" wrapText="1" readingOrder="1"/>
    </xf>
    <xf numFmtId="17" fontId="32" fillId="0" borderId="0" xfId="0" applyNumberFormat="1" applyFont="1" applyFill="1" applyBorder="1" applyAlignment="1">
      <alignment horizontal="right" vertical="center" wrapText="1" readingOrder="1"/>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3" fontId="26" fillId="0" borderId="1" xfId="0" applyNumberFormat="1" applyFont="1" applyBorder="1" applyAlignment="1">
      <alignment horizontal="right" vertical="center"/>
    </xf>
    <xf numFmtId="0" fontId="28" fillId="2" borderId="1" xfId="0" applyFont="1" applyFill="1" applyBorder="1" applyAlignment="1">
      <alignment horizontal="center" vertical="center"/>
    </xf>
    <xf numFmtId="164" fontId="1"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64" fontId="1" fillId="0" borderId="1" xfId="0" applyNumberFormat="1" applyFont="1" applyBorder="1"/>
    <xf numFmtId="3" fontId="20" fillId="2" borderId="1" xfId="0" applyNumberFormat="1" applyFont="1" applyFill="1" applyBorder="1" applyAlignment="1">
      <alignment horizontal="right" vertical="center"/>
    </xf>
    <xf numFmtId="3" fontId="1" fillId="0" borderId="1" xfId="0" applyNumberFormat="1" applyFont="1" applyBorder="1" applyAlignment="1">
      <alignment horizontal="right"/>
    </xf>
    <xf numFmtId="3" fontId="1" fillId="0" borderId="1" xfId="0" applyNumberFormat="1" applyFont="1" applyBorder="1" applyAlignment="1">
      <alignment horizontal="right" vertical="center"/>
    </xf>
    <xf numFmtId="3" fontId="1" fillId="0" borderId="0" xfId="0" applyNumberFormat="1" applyFont="1"/>
    <xf numFmtId="4" fontId="1" fillId="0" borderId="1" xfId="0" applyNumberFormat="1" applyFont="1" applyBorder="1" applyAlignment="1">
      <alignment horizontal="right"/>
    </xf>
    <xf numFmtId="4" fontId="1" fillId="0" borderId="1" xfId="0" applyNumberFormat="1" applyFont="1" applyBorder="1" applyAlignment="1">
      <alignment horizontal="right" wrapText="1"/>
    </xf>
    <xf numFmtId="0" fontId="20" fillId="8" borderId="1" xfId="0" applyFont="1" applyFill="1" applyBorder="1"/>
    <xf numFmtId="9" fontId="1" fillId="8" borderId="1" xfId="0" applyNumberFormat="1" applyFont="1" applyFill="1" applyBorder="1"/>
    <xf numFmtId="0" fontId="20" fillId="9" borderId="1" xfId="0" applyFont="1" applyFill="1" applyBorder="1" applyAlignment="1">
      <alignment wrapText="1"/>
    </xf>
    <xf numFmtId="9" fontId="1" fillId="9" borderId="1" xfId="0" applyNumberFormat="1" applyFont="1" applyFill="1" applyBorder="1"/>
    <xf numFmtId="0" fontId="22" fillId="2" borderId="1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0" borderId="24" xfId="0" applyFont="1" applyFill="1" applyBorder="1" applyAlignment="1">
      <alignment horizontal="left" vertical="center" wrapText="1"/>
    </xf>
    <xf numFmtId="0" fontId="22" fillId="15" borderId="35" xfId="0" applyFont="1" applyFill="1" applyBorder="1" applyAlignment="1">
      <alignment horizontal="left" vertical="center" wrapText="1"/>
    </xf>
    <xf numFmtId="0" fontId="21" fillId="15" borderId="7" xfId="0" applyFont="1" applyFill="1" applyBorder="1" applyAlignment="1">
      <alignment horizontal="left" vertical="center" wrapText="1"/>
    </xf>
    <xf numFmtId="3" fontId="21" fillId="15" borderId="7" xfId="0" applyNumberFormat="1" applyFont="1" applyFill="1" applyBorder="1" applyAlignment="1">
      <alignment horizontal="center" vertical="center" wrapText="1"/>
    </xf>
    <xf numFmtId="3" fontId="21" fillId="15" borderId="25" xfId="0" applyNumberFormat="1" applyFont="1" applyFill="1" applyBorder="1" applyAlignment="1">
      <alignment horizontal="center" vertical="top" wrapText="1"/>
    </xf>
    <xf numFmtId="0" fontId="21" fillId="0" borderId="24"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1" fillId="0" borderId="7" xfId="0" applyFont="1" applyFill="1" applyBorder="1" applyAlignment="1">
      <alignment horizontal="center" vertical="center"/>
    </xf>
    <xf numFmtId="2" fontId="1" fillId="0" borderId="7" xfId="0" applyNumberFormat="1" applyFont="1" applyFill="1" applyBorder="1" applyAlignment="1">
      <alignment horizontal="center" vertical="center"/>
    </xf>
    <xf numFmtId="1" fontId="1" fillId="0" borderId="7" xfId="0" applyNumberFormat="1" applyFont="1" applyFill="1" applyBorder="1" applyAlignment="1">
      <alignment horizontal="center" vertical="center"/>
    </xf>
    <xf numFmtId="1" fontId="1" fillId="0" borderId="0" xfId="0" applyNumberFormat="1" applyFont="1" applyFill="1"/>
    <xf numFmtId="2" fontId="1" fillId="0" borderId="0" xfId="0" applyNumberFormat="1" applyFont="1" applyFill="1"/>
    <xf numFmtId="0" fontId="22" fillId="0" borderId="20" xfId="0" applyFont="1" applyFill="1" applyBorder="1" applyAlignment="1">
      <alignment horizontal="left" vertical="center" wrapText="1"/>
    </xf>
    <xf numFmtId="0" fontId="22" fillId="15" borderId="1" xfId="0" applyFont="1" applyFill="1" applyBorder="1" applyAlignment="1">
      <alignment horizontal="left" vertical="center" wrapText="1"/>
    </xf>
    <xf numFmtId="0" fontId="21" fillId="0" borderId="0" xfId="0" applyFont="1" applyFill="1" applyAlignment="1">
      <alignment vertical="top" wrapText="1"/>
    </xf>
    <xf numFmtId="0" fontId="21" fillId="0" borderId="0" xfId="0" applyFont="1" applyAlignment="1">
      <alignment vertical="top" wrapText="1"/>
    </xf>
    <xf numFmtId="0" fontId="21" fillId="0" borderId="0" xfId="0" applyFont="1" applyAlignment="1">
      <alignment wrapText="1"/>
    </xf>
    <xf numFmtId="0" fontId="35" fillId="2" borderId="30" xfId="0" applyFont="1" applyFill="1" applyBorder="1" applyAlignment="1">
      <alignment vertical="center" wrapText="1"/>
    </xf>
    <xf numFmtId="0" fontId="35" fillId="0" borderId="0" xfId="0" applyFont="1" applyFill="1" applyBorder="1" applyAlignment="1">
      <alignment vertical="center" wrapText="1"/>
    </xf>
    <xf numFmtId="0" fontId="21" fillId="11" borderId="20" xfId="0" applyFont="1" applyFill="1" applyBorder="1" applyAlignment="1">
      <alignment wrapText="1"/>
    </xf>
    <xf numFmtId="0" fontId="21" fillId="11" borderId="1" xfId="0" applyFont="1" applyFill="1" applyBorder="1" applyAlignment="1">
      <alignment wrapText="1"/>
    </xf>
    <xf numFmtId="0" fontId="21" fillId="11" borderId="21" xfId="0" applyFont="1" applyFill="1" applyBorder="1" applyAlignment="1">
      <alignment wrapText="1"/>
    </xf>
    <xf numFmtId="0" fontId="21" fillId="8" borderId="20" xfId="0" applyFont="1" applyFill="1" applyBorder="1" applyAlignment="1">
      <alignment wrapText="1"/>
    </xf>
    <xf numFmtId="0" fontId="21" fillId="8" borderId="1" xfId="0" applyFont="1" applyFill="1" applyBorder="1" applyAlignment="1">
      <alignment wrapText="1"/>
    </xf>
    <xf numFmtId="0" fontId="21" fillId="8" borderId="21" xfId="0" applyFont="1" applyFill="1" applyBorder="1" applyAlignment="1">
      <alignment wrapText="1"/>
    </xf>
    <xf numFmtId="0" fontId="21" fillId="8" borderId="20" xfId="0" applyFont="1" applyFill="1" applyBorder="1" applyAlignment="1">
      <alignment horizontal="left" vertical="center" wrapText="1"/>
    </xf>
    <xf numFmtId="0" fontId="21" fillId="8" borderId="16" xfId="0" applyFont="1" applyFill="1" applyBorder="1" applyAlignment="1">
      <alignment horizontal="left" vertical="center" wrapText="1"/>
    </xf>
    <xf numFmtId="0" fontId="21" fillId="16" borderId="20" xfId="0" applyFont="1" applyFill="1" applyBorder="1" applyAlignment="1">
      <alignment wrapText="1"/>
    </xf>
    <xf numFmtId="0" fontId="21" fillId="16" borderId="20" xfId="0" applyFont="1" applyFill="1" applyBorder="1" applyAlignment="1">
      <alignment vertical="center" wrapText="1"/>
    </xf>
    <xf numFmtId="0" fontId="21" fillId="9" borderId="18" xfId="0" applyFont="1" applyFill="1" applyBorder="1" applyAlignment="1">
      <alignment vertical="center" wrapText="1"/>
    </xf>
    <xf numFmtId="0" fontId="21" fillId="9" borderId="1" xfId="0" applyFont="1" applyFill="1" applyBorder="1" applyAlignment="1">
      <alignment vertical="center" wrapText="1"/>
    </xf>
    <xf numFmtId="0" fontId="21" fillId="9" borderId="1" xfId="0" applyFont="1" applyFill="1" applyBorder="1" applyAlignment="1">
      <alignment horizontal="left" vertical="center" wrapText="1"/>
    </xf>
    <xf numFmtId="0" fontId="22" fillId="2" borderId="33" xfId="0" applyFont="1" applyFill="1" applyBorder="1" applyAlignment="1">
      <alignment horizontal="left" vertical="center" wrapText="1"/>
    </xf>
    <xf numFmtId="0" fontId="1" fillId="8" borderId="11" xfId="0" applyFont="1" applyFill="1" applyBorder="1" applyAlignment="1">
      <alignment horizontal="center" vertical="center"/>
    </xf>
    <xf numFmtId="0" fontId="1" fillId="9" borderId="11" xfId="0" applyFont="1" applyFill="1" applyBorder="1" applyAlignment="1">
      <alignment horizontal="left" vertical="center" wrapText="1"/>
    </xf>
    <xf numFmtId="0" fontId="1" fillId="8" borderId="32" xfId="0" applyFont="1" applyFill="1" applyBorder="1" applyAlignment="1">
      <alignment horizontal="left" vertical="center" wrapText="1"/>
    </xf>
    <xf numFmtId="0" fontId="1" fillId="8" borderId="22" xfId="0" applyFont="1" applyFill="1" applyBorder="1" applyAlignment="1">
      <alignment horizontal="center" vertical="center"/>
    </xf>
    <xf numFmtId="0" fontId="35" fillId="2" borderId="3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7" xfId="0" applyFont="1" applyBorder="1" applyAlignment="1">
      <alignment horizontal="center" vertical="center" wrapText="1"/>
    </xf>
    <xf numFmtId="3" fontId="21" fillId="0" borderId="7" xfId="0" applyNumberFormat="1" applyFont="1" applyBorder="1" applyAlignment="1">
      <alignment horizontal="center" vertical="center" wrapText="1"/>
    </xf>
    <xf numFmtId="0" fontId="21" fillId="0" borderId="25" xfId="0" applyFont="1" applyBorder="1" applyAlignment="1">
      <alignment horizontal="left" vertical="center" wrapText="1"/>
    </xf>
    <xf numFmtId="0" fontId="21" fillId="4" borderId="24" xfId="0" applyFont="1" applyFill="1" applyBorder="1" applyAlignment="1">
      <alignment horizontal="center" vertical="center" wrapText="1"/>
    </xf>
    <xf numFmtId="3" fontId="21" fillId="4" borderId="7" xfId="0" applyNumberFormat="1"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5" xfId="0" applyFont="1" applyFill="1" applyBorder="1" applyAlignment="1">
      <alignment horizontal="center" vertical="center" wrapText="1"/>
    </xf>
    <xf numFmtId="3" fontId="21" fillId="0" borderId="12" xfId="0" applyNumberFormat="1" applyFont="1" applyBorder="1" applyAlignment="1">
      <alignment horizontal="center" vertical="center" wrapText="1"/>
    </xf>
    <xf numFmtId="3" fontId="21" fillId="0" borderId="23" xfId="0" applyNumberFormat="1" applyFont="1" applyBorder="1" applyAlignment="1">
      <alignment horizontal="center" vertical="center" wrapText="1"/>
    </xf>
    <xf numFmtId="3" fontId="21" fillId="4" borderId="24" xfId="0" applyNumberFormat="1" applyFont="1" applyFill="1" applyBorder="1" applyAlignment="1">
      <alignment horizontal="center" vertical="center" wrapText="1"/>
    </xf>
    <xf numFmtId="3" fontId="21" fillId="4" borderId="23" xfId="0" applyNumberFormat="1" applyFont="1" applyFill="1" applyBorder="1" applyAlignment="1">
      <alignment horizontal="center" vertical="center" wrapText="1"/>
    </xf>
    <xf numFmtId="3" fontId="21" fillId="4" borderId="12" xfId="0" applyNumberFormat="1" applyFont="1" applyFill="1" applyBorder="1" applyAlignment="1">
      <alignment horizontal="center" vertical="center" wrapText="1"/>
    </xf>
    <xf numFmtId="0" fontId="21" fillId="4" borderId="25" xfId="0" applyFont="1" applyFill="1" applyBorder="1" applyAlignment="1">
      <alignment horizontal="left" vertical="center" wrapText="1"/>
    </xf>
    <xf numFmtId="2" fontId="21" fillId="7" borderId="31" xfId="0" applyNumberFormat="1" applyFont="1" applyFill="1" applyBorder="1" applyAlignment="1">
      <alignment horizontal="center" vertical="center"/>
    </xf>
    <xf numFmtId="3" fontId="21" fillId="0" borderId="28" xfId="0" applyNumberFormat="1" applyFont="1" applyFill="1" applyBorder="1" applyAlignment="1">
      <alignment horizontal="center" vertical="center" wrapText="1"/>
    </xf>
    <xf numFmtId="3" fontId="21" fillId="0" borderId="29" xfId="0" applyNumberFormat="1" applyFont="1" applyBorder="1" applyAlignment="1">
      <alignment horizontal="center" vertical="center" wrapText="1"/>
    </xf>
    <xf numFmtId="3" fontId="21" fillId="0" borderId="28" xfId="0" applyNumberFormat="1" applyFont="1" applyBorder="1" applyAlignment="1">
      <alignment horizontal="center" vertical="center" wrapText="1"/>
    </xf>
    <xf numFmtId="2" fontId="1" fillId="0" borderId="31" xfId="0" applyNumberFormat="1" applyFont="1" applyBorder="1" applyAlignment="1">
      <alignment horizontal="center" vertical="center"/>
    </xf>
    <xf numFmtId="2" fontId="1" fillId="0" borderId="0" xfId="0" applyNumberFormat="1" applyFont="1" applyBorder="1" applyAlignment="1">
      <alignment horizontal="center" vertical="center"/>
    </xf>
    <xf numFmtId="3" fontId="21" fillId="0" borderId="0" xfId="0" applyNumberFormat="1" applyFont="1" applyAlignment="1">
      <alignment vertical="top" wrapText="1"/>
    </xf>
    <xf numFmtId="4" fontId="21" fillId="0" borderId="0" xfId="0" applyNumberFormat="1" applyFont="1" applyAlignment="1">
      <alignment vertical="top" wrapText="1"/>
    </xf>
    <xf numFmtId="166" fontId="21" fillId="0" borderId="0" xfId="0" applyNumberFormat="1" applyFont="1" applyAlignment="1">
      <alignment vertical="top"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3" fontId="21" fillId="0" borderId="1" xfId="0" applyNumberFormat="1" applyFont="1" applyBorder="1" applyAlignment="1">
      <alignment horizontal="center" vertical="center" wrapText="1"/>
    </xf>
    <xf numFmtId="0" fontId="21" fillId="0" borderId="21" xfId="0" applyFont="1" applyBorder="1" applyAlignment="1">
      <alignment horizontal="left" vertical="center" wrapText="1"/>
    </xf>
    <xf numFmtId="0" fontId="21" fillId="0" borderId="20" xfId="0" applyFont="1" applyBorder="1" applyAlignment="1">
      <alignment horizontal="center" vertical="center" wrapText="1"/>
    </xf>
    <xf numFmtId="0" fontId="21" fillId="4" borderId="20" xfId="0" applyFont="1" applyFill="1" applyBorder="1" applyAlignment="1">
      <alignment horizontal="center" vertical="center" wrapText="1"/>
    </xf>
    <xf numFmtId="0" fontId="21" fillId="4" borderId="1" xfId="0" applyFont="1" applyFill="1" applyBorder="1" applyAlignment="1">
      <alignment horizontal="center" vertical="center" wrapText="1"/>
    </xf>
    <xf numFmtId="3" fontId="21" fillId="4" borderId="1" xfId="0" applyNumberFormat="1" applyFont="1" applyFill="1" applyBorder="1" applyAlignment="1">
      <alignment horizontal="center" vertical="center" wrapText="1"/>
    </xf>
    <xf numFmtId="0" fontId="21" fillId="4" borderId="21" xfId="0" applyFont="1" applyFill="1" applyBorder="1" applyAlignment="1">
      <alignment horizontal="center" vertical="center" wrapText="1"/>
    </xf>
    <xf numFmtId="3" fontId="21" fillId="0" borderId="13" xfId="0" applyNumberFormat="1" applyFont="1" applyBorder="1" applyAlignment="1">
      <alignment horizontal="center" vertical="center" wrapText="1"/>
    </xf>
    <xf numFmtId="0" fontId="21" fillId="0" borderId="16" xfId="0" applyFont="1" applyBorder="1" applyAlignment="1">
      <alignment horizontal="center" vertical="center" wrapText="1"/>
    </xf>
    <xf numFmtId="3" fontId="21" fillId="4" borderId="20" xfId="0" applyNumberFormat="1" applyFont="1" applyFill="1" applyBorder="1" applyAlignment="1">
      <alignment horizontal="center" vertical="center" wrapText="1"/>
    </xf>
    <xf numFmtId="3" fontId="21" fillId="4" borderId="16" xfId="0" applyNumberFormat="1" applyFont="1" applyFill="1" applyBorder="1" applyAlignment="1">
      <alignment horizontal="center" vertical="center" wrapText="1"/>
    </xf>
    <xf numFmtId="3" fontId="21" fillId="4" borderId="13" xfId="0" applyNumberFormat="1" applyFont="1" applyFill="1" applyBorder="1" applyAlignment="1">
      <alignment horizontal="center" vertical="center" wrapText="1"/>
    </xf>
    <xf numFmtId="0" fontId="21" fillId="4" borderId="2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8" borderId="17" xfId="0" applyFont="1" applyFill="1" applyBorder="1" applyAlignment="1">
      <alignment vertical="center" wrapText="1"/>
    </xf>
    <xf numFmtId="0" fontId="21" fillId="8" borderId="19" xfId="0" applyFont="1" applyFill="1" applyBorder="1" applyAlignment="1">
      <alignment vertical="center" wrapText="1"/>
    </xf>
    <xf numFmtId="0" fontId="21" fillId="8" borderId="20" xfId="0" applyFont="1" applyFill="1" applyBorder="1" applyAlignment="1">
      <alignment vertical="center" wrapText="1"/>
    </xf>
    <xf numFmtId="0" fontId="21" fillId="8" borderId="21" xfId="0" applyFont="1" applyFill="1" applyBorder="1" applyAlignment="1">
      <alignment vertical="center" wrapText="1"/>
    </xf>
    <xf numFmtId="0" fontId="21" fillId="8" borderId="34" xfId="0" applyFont="1" applyFill="1" applyBorder="1" applyAlignment="1">
      <alignment horizontal="left" vertical="center" wrapText="1"/>
    </xf>
    <xf numFmtId="0" fontId="21" fillId="8" borderId="36" xfId="0" applyFont="1" applyFill="1" applyBorder="1" applyAlignment="1">
      <alignment horizontal="left" vertical="center" wrapText="1"/>
    </xf>
    <xf numFmtId="0" fontId="21" fillId="16" borderId="17" xfId="0" applyFont="1" applyFill="1" applyBorder="1" applyAlignment="1">
      <alignment vertical="center" wrapText="1"/>
    </xf>
    <xf numFmtId="0" fontId="21" fillId="16" borderId="19" xfId="0" applyFont="1" applyFill="1" applyBorder="1" applyAlignment="1">
      <alignment vertical="center" wrapText="1"/>
    </xf>
    <xf numFmtId="0" fontId="21" fillId="16" borderId="34" xfId="0" applyFont="1" applyFill="1" applyBorder="1" applyAlignment="1">
      <alignment vertical="center" wrapText="1"/>
    </xf>
    <xf numFmtId="0" fontId="19" fillId="16" borderId="36" xfId="0" applyFont="1" applyFill="1" applyBorder="1" applyAlignment="1">
      <alignment vertical="center" wrapText="1"/>
    </xf>
    <xf numFmtId="0" fontId="21" fillId="9" borderId="19" xfId="0" applyFont="1" applyFill="1" applyBorder="1" applyAlignment="1">
      <alignment vertical="center" wrapText="1"/>
    </xf>
    <xf numFmtId="0" fontId="19" fillId="9" borderId="21" xfId="0" applyFont="1" applyFill="1" applyBorder="1" applyAlignment="1">
      <alignment vertical="center" wrapText="1"/>
    </xf>
    <xf numFmtId="0" fontId="21" fillId="9" borderId="21" xfId="0" applyFont="1" applyFill="1" applyBorder="1" applyAlignment="1">
      <alignment vertical="center" wrapText="1"/>
    </xf>
    <xf numFmtId="0" fontId="21" fillId="9" borderId="21" xfId="0" applyFont="1" applyFill="1" applyBorder="1" applyAlignment="1">
      <alignment horizontal="left" vertical="center" wrapText="1"/>
    </xf>
    <xf numFmtId="0" fontId="21" fillId="9" borderId="35" xfId="0" applyFont="1" applyFill="1" applyBorder="1" applyAlignment="1">
      <alignment horizontal="left" vertical="center" wrapText="1"/>
    </xf>
    <xf numFmtId="0" fontId="21" fillId="9" borderId="36" xfId="0" applyFont="1" applyFill="1" applyBorder="1" applyAlignment="1">
      <alignment horizontal="left" vertical="center" wrapText="1"/>
    </xf>
    <xf numFmtId="0" fontId="1" fillId="2" borderId="13" xfId="0" applyFont="1" applyFill="1" applyBorder="1"/>
    <xf numFmtId="0" fontId="20" fillId="2" borderId="13" xfId="0" applyFont="1" applyFill="1" applyBorder="1" applyAlignment="1">
      <alignment horizontal="center"/>
    </xf>
    <xf numFmtId="0" fontId="20" fillId="0" borderId="7" xfId="0" applyFont="1" applyBorder="1" applyAlignment="1">
      <alignment horizontal="left" vertical="center" wrapText="1"/>
    </xf>
    <xf numFmtId="0" fontId="1" fillId="0" borderId="7" xfId="0" applyFont="1" applyBorder="1" applyAlignment="1">
      <alignment vertical="center" wrapText="1"/>
    </xf>
    <xf numFmtId="0" fontId="1" fillId="0" borderId="12" xfId="0" applyFont="1" applyBorder="1" applyAlignment="1">
      <alignment horizontal="left" vertical="center"/>
    </xf>
    <xf numFmtId="0" fontId="20" fillId="0" borderId="1" xfId="0" applyFont="1" applyBorder="1" applyAlignment="1">
      <alignment horizontal="left" vertical="center" wrapText="1"/>
    </xf>
    <xf numFmtId="0" fontId="1" fillId="0" borderId="1" xfId="0" applyFont="1" applyBorder="1" applyAlignment="1">
      <alignment vertical="center" wrapText="1"/>
    </xf>
    <xf numFmtId="0" fontId="1" fillId="0" borderId="13" xfId="0" applyFont="1" applyBorder="1" applyAlignment="1">
      <alignment horizontal="left" vertical="center"/>
    </xf>
    <xf numFmtId="0" fontId="1" fillId="0" borderId="13" xfId="0" applyFont="1" applyBorder="1" applyAlignment="1">
      <alignment wrapText="1"/>
    </xf>
    <xf numFmtId="0" fontId="1" fillId="0" borderId="6" xfId="0" applyFont="1" applyBorder="1"/>
    <xf numFmtId="0" fontId="20" fillId="8" borderId="1" xfId="0" applyFont="1" applyFill="1" applyBorder="1" applyAlignment="1">
      <alignment vertical="center"/>
    </xf>
    <xf numFmtId="9" fontId="1" fillId="8" borderId="1" xfId="0" applyNumberFormat="1" applyFont="1" applyFill="1" applyBorder="1" applyAlignment="1">
      <alignment vertical="center"/>
    </xf>
    <xf numFmtId="0" fontId="20" fillId="9" borderId="1" xfId="0" applyFont="1" applyFill="1" applyBorder="1" applyAlignment="1">
      <alignment vertical="center" wrapText="1"/>
    </xf>
    <xf numFmtId="9" fontId="1" fillId="9" borderId="1" xfId="0" applyNumberFormat="1" applyFont="1" applyFill="1" applyBorder="1" applyAlignment="1">
      <alignment vertical="center"/>
    </xf>
    <xf numFmtId="0" fontId="20" fillId="7" borderId="1" xfId="0" applyFont="1" applyFill="1" applyBorder="1" applyAlignment="1">
      <alignment vertical="center" wrapText="1"/>
    </xf>
    <xf numFmtId="9" fontId="1" fillId="7" borderId="1" xfId="0" applyNumberFormat="1" applyFont="1" applyFill="1" applyBorder="1" applyAlignment="1">
      <alignment vertical="center"/>
    </xf>
    <xf numFmtId="0" fontId="20" fillId="15" borderId="1" xfId="0" applyFont="1" applyFill="1" applyBorder="1" applyAlignment="1">
      <alignment vertical="center" wrapText="1"/>
    </xf>
    <xf numFmtId="9" fontId="1" fillId="15" borderId="1" xfId="0" applyNumberFormat="1" applyFont="1" applyFill="1" applyBorder="1" applyAlignment="1">
      <alignment vertical="center"/>
    </xf>
    <xf numFmtId="0" fontId="21" fillId="0" borderId="1" xfId="0" applyFont="1" applyFill="1" applyBorder="1" applyAlignment="1">
      <alignment horizontal="left" vertical="center" wrapText="1"/>
    </xf>
    <xf numFmtId="0" fontId="17" fillId="0" borderId="0" xfId="4"/>
    <xf numFmtId="0" fontId="20" fillId="17" borderId="0" xfId="0" applyFont="1" applyFill="1"/>
    <xf numFmtId="0" fontId="1" fillId="17" borderId="0" xfId="0" applyFont="1" applyFill="1"/>
    <xf numFmtId="0" fontId="26" fillId="17" borderId="0" xfId="0" applyFont="1" applyFill="1" applyAlignment="1">
      <alignment horizontal="righ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4" fillId="0" borderId="6" xfId="0" applyFont="1" applyBorder="1" applyAlignment="1">
      <alignment horizontal="center" wrapText="1"/>
    </xf>
    <xf numFmtId="44" fontId="4" fillId="0" borderId="1" xfId="0" applyNumberFormat="1" applyFont="1" applyBorder="1" applyAlignment="1">
      <alignment horizontal="center" vertical="center" wrapText="1"/>
    </xf>
    <xf numFmtId="0" fontId="10" fillId="0" borderId="0" xfId="0" applyFont="1" applyAlignment="1">
      <alignment horizontal="center" vertical="center" textRotation="180"/>
    </xf>
    <xf numFmtId="0" fontId="10" fillId="6" borderId="0" xfId="0" applyNumberFormat="1" applyFont="1" applyFill="1" applyAlignment="1">
      <alignment horizontal="center" vertical="center" textRotation="180" wrapText="1"/>
    </xf>
    <xf numFmtId="0" fontId="22" fillId="12" borderId="4" xfId="0" applyFont="1" applyFill="1" applyBorder="1" applyAlignment="1">
      <alignment horizontal="center" vertical="center" wrapText="1"/>
    </xf>
    <xf numFmtId="0" fontId="22" fillId="12" borderId="28" xfId="0" applyFont="1" applyFill="1" applyBorder="1" applyAlignment="1">
      <alignment horizontal="center" vertical="center" wrapText="1"/>
    </xf>
    <xf numFmtId="0" fontId="22" fillId="12" borderId="37"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37"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28" xfId="0" applyFont="1" applyFill="1" applyBorder="1" applyAlignment="1">
      <alignment horizontal="center" vertical="center" wrapText="1"/>
    </xf>
    <xf numFmtId="0" fontId="22" fillId="13" borderId="37" xfId="0" applyFont="1" applyFill="1" applyBorder="1" applyAlignment="1">
      <alignment horizontal="center" vertical="center" wrapText="1"/>
    </xf>
    <xf numFmtId="0" fontId="36" fillId="0" borderId="42" xfId="0" applyFont="1" applyBorder="1" applyAlignment="1">
      <alignment horizontal="center"/>
    </xf>
    <xf numFmtId="0" fontId="22" fillId="14" borderId="39" xfId="0" applyFont="1" applyFill="1" applyBorder="1" applyAlignment="1">
      <alignment horizontal="center" wrapText="1"/>
    </xf>
    <xf numFmtId="0" fontId="22" fillId="14" borderId="40" xfId="0" applyFont="1" applyFill="1" applyBorder="1" applyAlignment="1">
      <alignment horizontal="center" wrapText="1"/>
    </xf>
    <xf numFmtId="0" fontId="22" fillId="14" borderId="41" xfId="0" applyFont="1" applyFill="1" applyBorder="1" applyAlignment="1">
      <alignment horizontal="center" wrapText="1"/>
    </xf>
    <xf numFmtId="0" fontId="22" fillId="10" borderId="39" xfId="0" applyFont="1" applyFill="1" applyBorder="1" applyAlignment="1">
      <alignment horizontal="center" wrapText="1"/>
    </xf>
    <xf numFmtId="0" fontId="22" fillId="10" borderId="40" xfId="0" applyFont="1" applyFill="1" applyBorder="1" applyAlignment="1">
      <alignment horizontal="center" wrapText="1"/>
    </xf>
    <xf numFmtId="0" fontId="22" fillId="10" borderId="41" xfId="0" applyFont="1" applyFill="1" applyBorder="1" applyAlignment="1">
      <alignment horizont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19" xfId="0" applyFont="1" applyFill="1" applyBorder="1" applyAlignment="1">
      <alignment horizontal="center" vertical="center" wrapText="1"/>
    </xf>
    <xf numFmtId="0" fontId="22" fillId="13" borderId="22" xfId="0" applyFont="1" applyFill="1" applyBorder="1" applyAlignment="1">
      <alignment horizontal="center" wrapText="1"/>
    </xf>
    <xf numFmtId="0" fontId="22" fillId="13" borderId="11" xfId="0" applyFont="1" applyFill="1" applyBorder="1" applyAlignment="1">
      <alignment horizontal="center" wrapText="1"/>
    </xf>
    <xf numFmtId="0" fontId="22" fillId="13" borderId="32" xfId="0" applyFont="1" applyFill="1" applyBorder="1" applyAlignment="1">
      <alignment horizontal="center" wrapText="1"/>
    </xf>
    <xf numFmtId="0" fontId="22" fillId="5" borderId="26" xfId="0" applyFont="1" applyFill="1" applyBorder="1" applyAlignment="1">
      <alignment horizontal="center" vertical="center" wrapText="1"/>
    </xf>
    <xf numFmtId="0" fontId="22" fillId="5" borderId="38" xfId="0" applyFont="1" applyFill="1" applyBorder="1" applyAlignment="1">
      <alignment horizontal="center" vertical="center" wrapText="1"/>
    </xf>
    <xf numFmtId="0" fontId="22" fillId="12" borderId="39" xfId="0" applyFont="1" applyFill="1" applyBorder="1" applyAlignment="1">
      <alignment horizontal="center" vertical="center" wrapText="1"/>
    </xf>
    <xf numFmtId="0" fontId="22" fillId="12" borderId="40" xfId="0" applyFont="1" applyFill="1" applyBorder="1" applyAlignment="1">
      <alignment horizontal="center" vertical="center" wrapText="1"/>
    </xf>
    <xf numFmtId="0" fontId="22" fillId="12" borderId="41" xfId="0" applyFont="1" applyFill="1" applyBorder="1" applyAlignment="1">
      <alignment horizontal="center" vertical="center" wrapText="1"/>
    </xf>
    <xf numFmtId="0" fontId="20" fillId="2" borderId="1" xfId="0" applyFont="1" applyFill="1" applyBorder="1" applyAlignment="1">
      <alignment horizontal="center"/>
    </xf>
    <xf numFmtId="0" fontId="20" fillId="9" borderId="0"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20" fillId="11" borderId="0" xfId="0" applyFont="1" applyFill="1" applyBorder="1" applyAlignment="1">
      <alignment horizontal="center" vertical="center" wrapText="1"/>
    </xf>
    <xf numFmtId="3" fontId="20" fillId="10" borderId="8" xfId="0" applyNumberFormat="1" applyFont="1" applyFill="1" applyBorder="1" applyAlignment="1">
      <alignment horizontal="center" vertical="center" wrapText="1"/>
    </xf>
    <xf numFmtId="3" fontId="20" fillId="10" borderId="0" xfId="0" applyNumberFormat="1" applyFont="1" applyFill="1" applyBorder="1" applyAlignment="1">
      <alignment horizontal="center" vertical="center" wrapText="1"/>
    </xf>
    <xf numFmtId="3" fontId="20" fillId="10" borderId="6" xfId="0" applyNumberFormat="1" applyFont="1" applyFill="1" applyBorder="1" applyAlignment="1">
      <alignment horizontal="center" vertical="center" wrapText="1"/>
    </xf>
    <xf numFmtId="0" fontId="20" fillId="9" borderId="8" xfId="0" applyFont="1" applyFill="1" applyBorder="1" applyAlignment="1">
      <alignment horizontal="center" vertical="center" wrapText="1"/>
    </xf>
    <xf numFmtId="0" fontId="20" fillId="11" borderId="8"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6" borderId="10" xfId="0" applyFont="1" applyFill="1" applyBorder="1" applyAlignment="1">
      <alignment horizontal="center" vertical="center" textRotation="180"/>
    </xf>
  </cellXfs>
  <cellStyles count="9">
    <cellStyle name="Hypertextové prepojenie" xfId="4" builtinId="8"/>
    <cellStyle name="Normálna" xfId="0" builtinId="0"/>
    <cellStyle name="Normálna 2" xfId="5"/>
    <cellStyle name="Normálna 3" xfId="1"/>
    <cellStyle name="Normálna 3 2" xfId="2"/>
    <cellStyle name="Normálna 3 2 2" xfId="7"/>
    <cellStyle name="Normálna 3 3" xfId="6"/>
    <cellStyle name="Normálna 4" xfId="8"/>
    <cellStyle name="Percentá" xfId="3" builtinId="5"/>
  </cellStyles>
  <dxfs count="1">
    <dxf>
      <font>
        <color rgb="FF006100"/>
      </font>
      <fill>
        <patternFill>
          <bgColor rgb="FFC6EFCE"/>
        </patternFill>
      </fill>
    </dxf>
  </dxfs>
  <tableStyles count="0" defaultTableStyle="TableStyleMedium2" defaultPivotStyle="PivotStyleLight16"/>
  <colors>
    <mruColors>
      <color rgb="FFFFFFD1"/>
      <color rgb="FFEDD3F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k-SK"/>
              <a:t>Cena emisii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k-SK"/>
        </a:p>
      </c:txPr>
    </c:title>
    <c:autoTitleDeleted val="0"/>
    <c:plotArea>
      <c:layout/>
      <c:lineChart>
        <c:grouping val="standard"/>
        <c:varyColors val="0"/>
        <c:ser>
          <c:idx val="0"/>
          <c:order val="0"/>
          <c:spPr>
            <a:ln w="28575" cap="rnd">
              <a:solidFill>
                <a:schemeClr val="accent1"/>
              </a:solidFill>
              <a:round/>
            </a:ln>
            <a:effectLst/>
          </c:spPr>
          <c:marker>
            <c:symbol val="none"/>
          </c:marker>
          <c:cat>
            <c:numRef>
              <c:f>Vychodiská!$B$61:$B$123</c:f>
              <c:numCache>
                <c:formatCode>mmm\-yy</c:formatCode>
                <c:ptCount val="63"/>
                <c:pt idx="0">
                  <c:v>43132</c:v>
                </c:pt>
                <c:pt idx="1">
                  <c:v>43160</c:v>
                </c:pt>
                <c:pt idx="2">
                  <c:v>43191</c:v>
                </c:pt>
                <c:pt idx="3">
                  <c:v>43221</c:v>
                </c:pt>
                <c:pt idx="4">
                  <c:v>43252</c:v>
                </c:pt>
                <c:pt idx="5">
                  <c:v>43282</c:v>
                </c:pt>
                <c:pt idx="6">
                  <c:v>43313</c:v>
                </c:pt>
                <c:pt idx="7">
                  <c:v>43344</c:v>
                </c:pt>
                <c:pt idx="8">
                  <c:v>43374</c:v>
                </c:pt>
                <c:pt idx="9">
                  <c:v>43405</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pt idx="22">
                  <c:v>43800</c:v>
                </c:pt>
                <c:pt idx="23">
                  <c:v>43831</c:v>
                </c:pt>
                <c:pt idx="24">
                  <c:v>43862</c:v>
                </c:pt>
                <c:pt idx="25">
                  <c:v>43891</c:v>
                </c:pt>
                <c:pt idx="26">
                  <c:v>43922</c:v>
                </c:pt>
                <c:pt idx="27">
                  <c:v>43952</c:v>
                </c:pt>
                <c:pt idx="28">
                  <c:v>43983</c:v>
                </c:pt>
                <c:pt idx="29">
                  <c:v>44013</c:v>
                </c:pt>
                <c:pt idx="30">
                  <c:v>44044</c:v>
                </c:pt>
                <c:pt idx="31">
                  <c:v>44075</c:v>
                </c:pt>
                <c:pt idx="32">
                  <c:v>44105</c:v>
                </c:pt>
                <c:pt idx="33">
                  <c:v>44136</c:v>
                </c:pt>
                <c:pt idx="34">
                  <c:v>44166</c:v>
                </c:pt>
                <c:pt idx="35">
                  <c:v>44197</c:v>
                </c:pt>
                <c:pt idx="36">
                  <c:v>44228</c:v>
                </c:pt>
                <c:pt idx="37">
                  <c:v>44256</c:v>
                </c:pt>
                <c:pt idx="38">
                  <c:v>44287</c:v>
                </c:pt>
                <c:pt idx="39">
                  <c:v>44317</c:v>
                </c:pt>
                <c:pt idx="40">
                  <c:v>44348</c:v>
                </c:pt>
                <c:pt idx="41">
                  <c:v>44378</c:v>
                </c:pt>
                <c:pt idx="42">
                  <c:v>44409</c:v>
                </c:pt>
                <c:pt idx="43">
                  <c:v>44440</c:v>
                </c:pt>
                <c:pt idx="44">
                  <c:v>44470</c:v>
                </c:pt>
                <c:pt idx="45">
                  <c:v>44501</c:v>
                </c:pt>
                <c:pt idx="46">
                  <c:v>44531</c:v>
                </c:pt>
                <c:pt idx="47">
                  <c:v>44562</c:v>
                </c:pt>
                <c:pt idx="48">
                  <c:v>44593</c:v>
                </c:pt>
                <c:pt idx="49">
                  <c:v>44621</c:v>
                </c:pt>
                <c:pt idx="50">
                  <c:v>44652</c:v>
                </c:pt>
                <c:pt idx="51">
                  <c:v>44682</c:v>
                </c:pt>
                <c:pt idx="52">
                  <c:v>44713</c:v>
                </c:pt>
                <c:pt idx="53">
                  <c:v>44743</c:v>
                </c:pt>
                <c:pt idx="54">
                  <c:v>44774</c:v>
                </c:pt>
                <c:pt idx="55">
                  <c:v>44805</c:v>
                </c:pt>
                <c:pt idx="56">
                  <c:v>44835</c:v>
                </c:pt>
                <c:pt idx="57">
                  <c:v>44866</c:v>
                </c:pt>
                <c:pt idx="58">
                  <c:v>44896</c:v>
                </c:pt>
                <c:pt idx="59">
                  <c:v>44927</c:v>
                </c:pt>
                <c:pt idx="60">
                  <c:v>44958</c:v>
                </c:pt>
                <c:pt idx="61">
                  <c:v>44986</c:v>
                </c:pt>
                <c:pt idx="62">
                  <c:v>45017</c:v>
                </c:pt>
              </c:numCache>
            </c:numRef>
          </c:cat>
          <c:val>
            <c:numRef>
              <c:f>Vychodiská!$C$60:$C$123</c:f>
              <c:numCache>
                <c:formatCode>General</c:formatCode>
                <c:ptCount val="64"/>
                <c:pt idx="0">
                  <c:v>9.65</c:v>
                </c:pt>
                <c:pt idx="1">
                  <c:v>10.51</c:v>
                </c:pt>
                <c:pt idx="2">
                  <c:v>13.73</c:v>
                </c:pt>
                <c:pt idx="3">
                  <c:v>14.27</c:v>
                </c:pt>
                <c:pt idx="4">
                  <c:v>15.76</c:v>
                </c:pt>
                <c:pt idx="5">
                  <c:v>16</c:v>
                </c:pt>
                <c:pt idx="6">
                  <c:v>18.739999999999998</c:v>
                </c:pt>
                <c:pt idx="7">
                  <c:v>22.52</c:v>
                </c:pt>
                <c:pt idx="8">
                  <c:v>23.63</c:v>
                </c:pt>
                <c:pt idx="9">
                  <c:v>17.79</c:v>
                </c:pt>
                <c:pt idx="10">
                  <c:v>22.7</c:v>
                </c:pt>
                <c:pt idx="11">
                  <c:v>26.3</c:v>
                </c:pt>
                <c:pt idx="12">
                  <c:v>23.27</c:v>
                </c:pt>
                <c:pt idx="13">
                  <c:v>22.52</c:v>
                </c:pt>
                <c:pt idx="14">
                  <c:v>22.3</c:v>
                </c:pt>
                <c:pt idx="15">
                  <c:v>26.95</c:v>
                </c:pt>
                <c:pt idx="16">
                  <c:v>25.2</c:v>
                </c:pt>
                <c:pt idx="17">
                  <c:v>27.5</c:v>
                </c:pt>
                <c:pt idx="18">
                  <c:v>28.84</c:v>
                </c:pt>
                <c:pt idx="19">
                  <c:v>26.95</c:v>
                </c:pt>
                <c:pt idx="20">
                  <c:v>25.36</c:v>
                </c:pt>
                <c:pt idx="21">
                  <c:v>26.3</c:v>
                </c:pt>
                <c:pt idx="22">
                  <c:v>25.61</c:v>
                </c:pt>
                <c:pt idx="23">
                  <c:v>24.86</c:v>
                </c:pt>
                <c:pt idx="24">
                  <c:v>24.6</c:v>
                </c:pt>
                <c:pt idx="25">
                  <c:v>23.8</c:v>
                </c:pt>
                <c:pt idx="26">
                  <c:v>18.3</c:v>
                </c:pt>
                <c:pt idx="27">
                  <c:v>19.940000000000001</c:v>
                </c:pt>
                <c:pt idx="28">
                  <c:v>21.76</c:v>
                </c:pt>
                <c:pt idx="29">
                  <c:v>27.27</c:v>
                </c:pt>
                <c:pt idx="30">
                  <c:v>26.64</c:v>
                </c:pt>
                <c:pt idx="31">
                  <c:v>29.02</c:v>
                </c:pt>
                <c:pt idx="32">
                  <c:v>27.14</c:v>
                </c:pt>
                <c:pt idx="33">
                  <c:v>23.88</c:v>
                </c:pt>
                <c:pt idx="34">
                  <c:v>29.34</c:v>
                </c:pt>
                <c:pt idx="35">
                  <c:v>32.72</c:v>
                </c:pt>
                <c:pt idx="36">
                  <c:v>32.950000000000003</c:v>
                </c:pt>
                <c:pt idx="37">
                  <c:v>37.28</c:v>
                </c:pt>
                <c:pt idx="38">
                  <c:v>42.55</c:v>
                </c:pt>
                <c:pt idx="39">
                  <c:v>48.84</c:v>
                </c:pt>
                <c:pt idx="40">
                  <c:v>51.7</c:v>
                </c:pt>
                <c:pt idx="41">
                  <c:v>56.68</c:v>
                </c:pt>
                <c:pt idx="42">
                  <c:v>53.25</c:v>
                </c:pt>
                <c:pt idx="43">
                  <c:v>60.51</c:v>
                </c:pt>
                <c:pt idx="44">
                  <c:v>61.75</c:v>
                </c:pt>
                <c:pt idx="45">
                  <c:v>58.73</c:v>
                </c:pt>
                <c:pt idx="46">
                  <c:v>75.73</c:v>
                </c:pt>
                <c:pt idx="47">
                  <c:v>80.650000000000006</c:v>
                </c:pt>
                <c:pt idx="48">
                  <c:v>89.24</c:v>
                </c:pt>
                <c:pt idx="49">
                  <c:v>82.21</c:v>
                </c:pt>
                <c:pt idx="50">
                  <c:v>76.48</c:v>
                </c:pt>
                <c:pt idx="51">
                  <c:v>84.45</c:v>
                </c:pt>
                <c:pt idx="52">
                  <c:v>84.02</c:v>
                </c:pt>
                <c:pt idx="53">
                  <c:v>90.16</c:v>
                </c:pt>
                <c:pt idx="54">
                  <c:v>78.55</c:v>
                </c:pt>
                <c:pt idx="55">
                  <c:v>80.03</c:v>
                </c:pt>
                <c:pt idx="56">
                  <c:v>66.73</c:v>
                </c:pt>
                <c:pt idx="57">
                  <c:v>79.97</c:v>
                </c:pt>
                <c:pt idx="58">
                  <c:v>84.9</c:v>
                </c:pt>
                <c:pt idx="59">
                  <c:v>79.400000000000006</c:v>
                </c:pt>
                <c:pt idx="60">
                  <c:v>90.13</c:v>
                </c:pt>
                <c:pt idx="61">
                  <c:v>95.88</c:v>
                </c:pt>
                <c:pt idx="62">
                  <c:v>91.75</c:v>
                </c:pt>
                <c:pt idx="63">
                  <c:v>95.7</c:v>
                </c:pt>
              </c:numCache>
            </c:numRef>
          </c:val>
          <c:smooth val="0"/>
          <c:extLst>
            <c:ext xmlns:c16="http://schemas.microsoft.com/office/drawing/2014/chart" uri="{C3380CC4-5D6E-409C-BE32-E72D297353CC}">
              <c16:uniqueId val="{00000000-DB34-4271-B68E-4841894C5723}"/>
            </c:ext>
          </c:extLst>
        </c:ser>
        <c:dLbls>
          <c:showLegendKey val="0"/>
          <c:showVal val="0"/>
          <c:showCatName val="0"/>
          <c:showSerName val="0"/>
          <c:showPercent val="0"/>
          <c:showBubbleSize val="0"/>
        </c:dLbls>
        <c:smooth val="0"/>
        <c:axId val="544668960"/>
        <c:axId val="544669288"/>
      </c:lineChart>
      <c:dateAx>
        <c:axId val="54466896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544669288"/>
        <c:crosses val="autoZero"/>
        <c:auto val="1"/>
        <c:lblOffset val="100"/>
        <c:baseTimeUnit val="months"/>
      </c:dateAx>
      <c:valAx>
        <c:axId val="544669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k-SK"/>
          </a:p>
        </c:txPr>
        <c:crossAx val="544668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2598737</xdr:colOff>
      <xdr:row>1</xdr:row>
      <xdr:rowOff>96837</xdr:rowOff>
    </xdr:from>
    <xdr:to>
      <xdr:col>10</xdr:col>
      <xdr:colOff>588962</xdr:colOff>
      <xdr:row>7</xdr:row>
      <xdr:rowOff>103187</xdr:rowOff>
    </xdr:to>
    <xdr:sp macro="" textlink="">
      <xdr:nvSpPr>
        <xdr:cNvPr id="2" name="Obdĺžnik 1"/>
        <xdr:cNvSpPr/>
      </xdr:nvSpPr>
      <xdr:spPr>
        <a:xfrm>
          <a:off x="8512175" y="461962"/>
          <a:ext cx="7189787" cy="2054225"/>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sk-SK" sz="1200"/>
            <a:t>Vyplniť v hárku "</a:t>
          </a:r>
          <a:r>
            <a:rPr lang="sk-SK" sz="1200" i="1"/>
            <a:t>Data</a:t>
          </a:r>
          <a:r>
            <a:rPr lang="sk-SK" sz="1200"/>
            <a:t>" stĺpce "</a:t>
          </a:r>
          <a:r>
            <a:rPr lang="sk-SK" sz="1200" i="1"/>
            <a:t>B - AD"</a:t>
          </a:r>
          <a:r>
            <a:rPr lang="sk-SK" sz="1200"/>
            <a:t> podľa</a:t>
          </a:r>
          <a:r>
            <a:rPr lang="sk-SK" sz="1200" baseline="0"/>
            <a:t> princípov </a:t>
          </a:r>
          <a:r>
            <a:rPr lang="sk-SK" sz="1200"/>
            <a:t>uvedených</a:t>
          </a:r>
          <a:r>
            <a:rPr lang="sk-SK" sz="1200" baseline="0"/>
            <a:t> v stĺpci C v uvedenej tabuľke.</a:t>
          </a:r>
        </a:p>
        <a:p>
          <a:pPr algn="l"/>
          <a:endParaRPr lang="sk-SK" sz="1200" baseline="0"/>
        </a:p>
        <a:p>
          <a:pPr algn="l"/>
          <a:r>
            <a:rPr lang="sk-SK" sz="1200" baseline="0"/>
            <a:t>V hárku </a:t>
          </a:r>
          <a:r>
            <a:rPr lang="sk-SK" sz="1200">
              <a:solidFill>
                <a:schemeClr val="dk1"/>
              </a:solidFill>
              <a:effectLst/>
              <a:latin typeface="+mn-lt"/>
              <a:ea typeface="+mn-ea"/>
              <a:cs typeface="+mn-cs"/>
            </a:rPr>
            <a:t>"</a:t>
          </a:r>
          <a:r>
            <a:rPr lang="sk-SK" sz="1200" i="1">
              <a:solidFill>
                <a:schemeClr val="dk1"/>
              </a:solidFill>
              <a:effectLst/>
              <a:latin typeface="+mn-lt"/>
              <a:ea typeface="+mn-ea"/>
              <a:cs typeface="+mn-cs"/>
            </a:rPr>
            <a:t>Data</a:t>
          </a:r>
          <a:r>
            <a:rPr lang="sk-SK" sz="1200">
              <a:solidFill>
                <a:schemeClr val="dk1"/>
              </a:solidFill>
              <a:effectLst/>
              <a:latin typeface="+mn-lt"/>
              <a:ea typeface="+mn-ea"/>
              <a:cs typeface="+mn-cs"/>
            </a:rPr>
            <a:t>" stĺpcoch "</a:t>
          </a:r>
          <a:r>
            <a:rPr lang="sk-SK" sz="1200" i="1">
              <a:solidFill>
                <a:schemeClr val="dk1"/>
              </a:solidFill>
              <a:effectLst/>
              <a:latin typeface="+mn-lt"/>
              <a:ea typeface="+mn-ea"/>
              <a:cs typeface="+mn-cs"/>
            </a:rPr>
            <a:t>X - AD"</a:t>
          </a:r>
          <a:r>
            <a:rPr lang="sk-SK" sz="1200">
              <a:solidFill>
                <a:schemeClr val="dk1"/>
              </a:solidFill>
              <a:effectLst/>
              <a:latin typeface="+mn-lt"/>
              <a:ea typeface="+mn-ea"/>
              <a:cs typeface="+mn-cs"/>
            </a:rPr>
            <a:t>  overiť zvýraznené</a:t>
          </a:r>
          <a:r>
            <a:rPr lang="sk-SK" sz="1200" baseline="0">
              <a:solidFill>
                <a:schemeClr val="dk1"/>
              </a:solidFill>
              <a:effectLst/>
              <a:latin typeface="+mn-lt"/>
              <a:ea typeface="+mn-ea"/>
              <a:cs typeface="+mn-cs"/>
            </a:rPr>
            <a:t> hodnoty podľa príslušnej poznámky.</a:t>
          </a:r>
        </a:p>
        <a:p>
          <a:pPr algn="l"/>
          <a:endParaRPr lang="sk-SK" sz="1200" baseline="0">
            <a:solidFill>
              <a:schemeClr val="dk1"/>
            </a:solidFill>
            <a:effectLst/>
            <a:latin typeface="+mn-lt"/>
            <a:ea typeface="+mn-ea"/>
            <a:cs typeface="+mn-cs"/>
          </a:endParaRPr>
        </a:p>
        <a:p>
          <a:pPr algn="l"/>
          <a:r>
            <a:rPr lang="sk-SK" sz="1200" i="1" baseline="0">
              <a:solidFill>
                <a:schemeClr val="dk1"/>
              </a:solidFill>
              <a:effectLst/>
              <a:latin typeface="+mn-lt"/>
              <a:ea typeface="+mn-ea"/>
              <a:cs typeface="+mn-cs"/>
            </a:rPr>
            <a:t>Poznámka: </a:t>
          </a:r>
          <a:r>
            <a:rPr lang="sk-SK" sz="1200" baseline="0">
              <a:solidFill>
                <a:schemeClr val="dk1"/>
              </a:solidFill>
              <a:effectLst/>
              <a:latin typeface="+mn-lt"/>
              <a:ea typeface="+mn-ea"/>
              <a:cs typeface="+mn-cs"/>
            </a:rPr>
            <a:t>oproti predchádzajúcej verzii boli premenované niektoré stĺpce aby neboli mätúce, hodnoty môžu byť preto s opačným znamienkom ako boli pôvodne vykázané.</a:t>
          </a:r>
        </a:p>
        <a:p>
          <a:pPr algn="l"/>
          <a:endParaRPr lang="sk-SK" sz="120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k-SK" sz="1200" baseline="0">
              <a:solidFill>
                <a:schemeClr val="dk1"/>
              </a:solidFill>
              <a:effectLst/>
              <a:latin typeface="+mn-lt"/>
              <a:ea typeface="+mn-ea"/>
              <a:cs typeface="+mn-cs"/>
            </a:rPr>
            <a:t>Ročnú kumulatívnu zmenu cien energií počítať podľa jednotnej metodiky pre všetky teplárenské spoločnosti. Vytvorenie metodiky ponechávame na MHTH.</a:t>
          </a:r>
          <a:endParaRPr lang="sk-SK" sz="1200"/>
        </a:p>
        <a:p>
          <a:pPr algn="l"/>
          <a:endParaRPr lang="sk-SK" sz="1200" baseline="0"/>
        </a:p>
        <a:p>
          <a:pPr algn="l"/>
          <a:endParaRPr lang="sk-SK" sz="1200" baseline="0"/>
        </a:p>
        <a:p>
          <a:pPr algn="l"/>
          <a:endParaRPr lang="sk-SK" sz="1200" baseline="0"/>
        </a:p>
        <a:p>
          <a:pPr algn="l"/>
          <a:endParaRPr lang="sk-S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390525</xdr:colOff>
      <xdr:row>63</xdr:row>
      <xdr:rowOff>104775</xdr:rowOff>
    </xdr:from>
    <xdr:to>
      <xdr:col>7</xdr:col>
      <xdr:colOff>60325</xdr:colOff>
      <xdr:row>78</xdr:row>
      <xdr:rowOff>85725</xdr:rowOff>
    </xdr:to>
    <xdr:graphicFrame macro="">
      <xdr:nvGraphicFramePr>
        <xdr:cNvPr id="3" name="Graf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batas.sk/wp-content/uploads/2021/02/Integrovany-cennik-za-dodavku-elektriny-pre-domacnosti-platny-od-1.1.2021.pdf" TargetMode="External"/><Relationship Id="rId3" Type="http://schemas.openxmlformats.org/officeDocument/2006/relationships/hyperlink" Target="https://www.investing.com/commodities/carbon-emissions-historical-data" TargetMode="External"/><Relationship Id="rId7" Type="http://schemas.openxmlformats.org/officeDocument/2006/relationships/hyperlink" Target="https://www.opii.gov.sk/metodicke-dokumenty/prirucka-cba" TargetMode="External"/><Relationship Id="rId12" Type="http://schemas.openxmlformats.org/officeDocument/2006/relationships/comments" Target="../comments4.xml"/><Relationship Id="rId2" Type="http://schemas.openxmlformats.org/officeDocument/2006/relationships/hyperlink" Target="https://www.rrz.sk/hodnotenie-navrhu-rozpoctu-verejnej-spravy-na-roky-2021-az-2023/" TargetMode="External"/><Relationship Id="rId1" Type="http://schemas.openxmlformats.org/officeDocument/2006/relationships/hyperlink" Target="https://appsso.eurostat.ec.europa.eu/nui/submitViewTableAction.do" TargetMode="External"/><Relationship Id="rId6" Type="http://schemas.openxmlformats.org/officeDocument/2006/relationships/hyperlink" Target="http://www.zvtp.sk/emisne_protokoly.xhtml" TargetMode="External"/><Relationship Id="rId11" Type="http://schemas.openxmlformats.org/officeDocument/2006/relationships/vmlDrawing" Target="../drawings/vmlDrawing4.vml"/><Relationship Id="rId5" Type="http://schemas.openxmlformats.org/officeDocument/2006/relationships/hyperlink" Target="https://mhth.sk/storage/app/media/verejne-informacie/vyrocne-spravy/ZAT.pdf" TargetMode="External"/><Relationship Id="rId10" Type="http://schemas.openxmlformats.org/officeDocument/2006/relationships/drawing" Target="../drawings/drawing2.xml"/><Relationship Id="rId4" Type="http://schemas.openxmlformats.org/officeDocument/2006/relationships/hyperlink" Target="https://www.urso.gov.sk/priemerna-cena-elektriny-na-burze-pxe-praha/"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BR142"/>
  <sheetViews>
    <sheetView zoomScale="85" zoomScaleNormal="85" workbookViewId="0">
      <pane xSplit="2" ySplit="2" topLeftCell="F3" activePane="bottomRight" state="frozen"/>
      <selection pane="topRight" activeCell="C1" sqref="C1"/>
      <selection pane="bottomLeft" activeCell="A3" sqref="A3"/>
      <selection pane="bottomRight" activeCell="H2" sqref="H1:H1048576"/>
    </sheetView>
  </sheetViews>
  <sheetFormatPr defaultColWidth="9.1796875" defaultRowHeight="14.5" x14ac:dyDescent="0.35"/>
  <cols>
    <col min="1" max="1" width="9.1796875" style="6"/>
    <col min="2" max="2" width="28.81640625" style="6" bestFit="1" customWidth="1"/>
    <col min="3" max="3" width="27.453125" style="6" customWidth="1"/>
    <col min="4" max="4" width="36" style="6" customWidth="1"/>
    <col min="5" max="5" width="44" style="6" customWidth="1"/>
    <col min="6" max="6" width="16.453125" style="17" customWidth="1"/>
    <col min="7" max="8" width="19.54296875" style="6" customWidth="1"/>
    <col min="9" max="9" width="25.453125" style="6" customWidth="1"/>
    <col min="10" max="11" width="32.453125" style="19" customWidth="1"/>
    <col min="12" max="12" width="16.54296875" style="6" customWidth="1"/>
    <col min="13" max="13" width="13.453125" style="6" bestFit="1" customWidth="1"/>
    <col min="14" max="14" width="15.81640625" style="6" bestFit="1" customWidth="1"/>
    <col min="15" max="20" width="11.453125" style="18" customWidth="1"/>
    <col min="21" max="21" width="9.1796875" style="6"/>
    <col min="22" max="22" width="16.453125" style="6" customWidth="1"/>
    <col min="23" max="24" width="14.54296875" style="6" customWidth="1"/>
    <col min="25" max="26" width="16.54296875" style="6" customWidth="1"/>
    <col min="27" max="27" width="13.453125" style="6" customWidth="1"/>
    <col min="28" max="28" width="14.453125" style="6" customWidth="1"/>
    <col min="29" max="29" width="13.54296875" style="6" customWidth="1"/>
    <col min="30" max="31" width="27" style="6" customWidth="1"/>
    <col min="32" max="32" width="90.453125" style="6" customWidth="1"/>
    <col min="33" max="16384" width="9.1796875" style="6"/>
  </cols>
  <sheetData>
    <row r="1" spans="1:70" ht="32.75" customHeight="1" x14ac:dyDescent="0.35">
      <c r="A1" s="290" t="s">
        <v>36</v>
      </c>
      <c r="B1" s="291"/>
      <c r="C1" s="291"/>
      <c r="D1" s="291"/>
      <c r="E1" s="291"/>
      <c r="F1" s="291"/>
      <c r="G1" s="291"/>
      <c r="H1" s="291"/>
      <c r="I1" s="291"/>
      <c r="J1" s="291"/>
      <c r="K1" s="30"/>
      <c r="L1" s="292" t="s">
        <v>37</v>
      </c>
      <c r="M1" s="292"/>
      <c r="N1" s="292"/>
      <c r="O1" s="293" t="s">
        <v>38</v>
      </c>
      <c r="P1" s="293"/>
      <c r="Q1" s="293"/>
      <c r="R1" s="293"/>
      <c r="S1" s="293"/>
      <c r="T1" s="293"/>
      <c r="U1" s="293"/>
      <c r="V1" s="293"/>
      <c r="W1" s="294" t="s">
        <v>39</v>
      </c>
      <c r="X1" s="294" t="s">
        <v>40</v>
      </c>
      <c r="Y1" s="293" t="s">
        <v>41</v>
      </c>
      <c r="Z1" s="293"/>
      <c r="AA1" s="293"/>
      <c r="AB1" s="293"/>
      <c r="AC1" s="294" t="s">
        <v>42</v>
      </c>
      <c r="AD1" s="295" t="s">
        <v>43</v>
      </c>
      <c r="AE1" s="295" t="s">
        <v>44</v>
      </c>
    </row>
    <row r="2" spans="1:70" ht="61" thickBot="1" x14ac:dyDescent="0.4">
      <c r="A2" s="31" t="s">
        <v>12</v>
      </c>
      <c r="B2" s="31" t="s">
        <v>13</v>
      </c>
      <c r="C2" s="31" t="s">
        <v>14</v>
      </c>
      <c r="D2" s="31" t="s">
        <v>15</v>
      </c>
      <c r="E2" s="31" t="s">
        <v>16</v>
      </c>
      <c r="F2" s="31" t="s">
        <v>17</v>
      </c>
      <c r="G2" s="31" t="s">
        <v>18</v>
      </c>
      <c r="H2" s="31" t="s">
        <v>19</v>
      </c>
      <c r="I2" s="31" t="s">
        <v>20</v>
      </c>
      <c r="J2" s="32" t="s">
        <v>21</v>
      </c>
      <c r="K2" s="33" t="s">
        <v>194</v>
      </c>
      <c r="L2" s="21" t="s">
        <v>45</v>
      </c>
      <c r="M2" s="21" t="s">
        <v>22</v>
      </c>
      <c r="N2" s="21" t="s">
        <v>23</v>
      </c>
      <c r="O2" s="55" t="s">
        <v>24</v>
      </c>
      <c r="P2" s="55" t="s">
        <v>25</v>
      </c>
      <c r="Q2" s="55" t="s">
        <v>26</v>
      </c>
      <c r="R2" s="55" t="s">
        <v>27</v>
      </c>
      <c r="S2" s="55" t="s">
        <v>28</v>
      </c>
      <c r="T2" s="55" t="s">
        <v>29</v>
      </c>
      <c r="U2" s="21" t="s">
        <v>30</v>
      </c>
      <c r="V2" s="21" t="s">
        <v>31</v>
      </c>
      <c r="W2" s="294"/>
      <c r="X2" s="294"/>
      <c r="Y2" s="21" t="s">
        <v>32</v>
      </c>
      <c r="Z2" s="21" t="s">
        <v>33</v>
      </c>
      <c r="AA2" s="21" t="s">
        <v>34</v>
      </c>
      <c r="AB2" s="21" t="s">
        <v>35</v>
      </c>
      <c r="AC2" s="294"/>
      <c r="AD2" s="295"/>
      <c r="AE2" s="295"/>
    </row>
    <row r="3" spans="1:70" s="5" customFormat="1" ht="58.5" thickTop="1" x14ac:dyDescent="0.35">
      <c r="A3" s="25">
        <v>3</v>
      </c>
      <c r="B3" s="8" t="s">
        <v>71</v>
      </c>
      <c r="C3" s="8" t="s">
        <v>81</v>
      </c>
      <c r="D3" s="8" t="s">
        <v>82</v>
      </c>
      <c r="E3" s="8" t="s">
        <v>83</v>
      </c>
      <c r="F3" s="9">
        <v>1</v>
      </c>
      <c r="G3" s="10">
        <v>7000000</v>
      </c>
      <c r="H3" s="10" t="s">
        <v>4</v>
      </c>
      <c r="I3" s="9">
        <v>2024</v>
      </c>
      <c r="J3" s="8" t="s">
        <v>80</v>
      </c>
      <c r="K3" s="24" t="s">
        <v>189</v>
      </c>
      <c r="L3" s="5" t="s">
        <v>203</v>
      </c>
      <c r="M3" s="5">
        <v>30</v>
      </c>
      <c r="N3" s="5" t="s">
        <v>9</v>
      </c>
      <c r="O3" s="20">
        <v>0</v>
      </c>
      <c r="P3" s="20">
        <v>0</v>
      </c>
      <c r="Q3" s="20">
        <v>0</v>
      </c>
      <c r="R3" s="20">
        <v>0</v>
      </c>
      <c r="S3" s="20">
        <v>0</v>
      </c>
      <c r="T3" s="20">
        <v>0</v>
      </c>
      <c r="U3" s="5">
        <v>0</v>
      </c>
      <c r="V3" s="5" t="s">
        <v>9</v>
      </c>
      <c r="W3" s="5">
        <v>0</v>
      </c>
      <c r="X3" s="5" t="s">
        <v>9</v>
      </c>
      <c r="Y3" s="5" t="s">
        <v>155</v>
      </c>
      <c r="Z3" s="296"/>
      <c r="AA3" s="5" t="s">
        <v>152</v>
      </c>
      <c r="AB3" s="5" t="s">
        <v>200</v>
      </c>
      <c r="AC3" s="5" t="s">
        <v>201</v>
      </c>
      <c r="AE3" s="5" t="s">
        <v>204</v>
      </c>
    </row>
    <row r="4" spans="1:70" s="5" customFormat="1" ht="58" x14ac:dyDescent="0.35">
      <c r="A4" s="25">
        <v>4</v>
      </c>
      <c r="B4" s="8" t="s">
        <v>71</v>
      </c>
      <c r="C4" s="8" t="s">
        <v>81</v>
      </c>
      <c r="D4" s="8" t="s">
        <v>84</v>
      </c>
      <c r="E4" s="8" t="s">
        <v>85</v>
      </c>
      <c r="F4" s="9">
        <v>1</v>
      </c>
      <c r="G4" s="10">
        <v>5000000</v>
      </c>
      <c r="H4" s="10" t="s">
        <v>4</v>
      </c>
      <c r="I4" s="9">
        <v>2024</v>
      </c>
      <c r="J4" s="8" t="s">
        <v>86</v>
      </c>
      <c r="K4" s="24" t="s">
        <v>189</v>
      </c>
      <c r="L4" s="5" t="s">
        <v>203</v>
      </c>
      <c r="M4" s="5">
        <v>30</v>
      </c>
      <c r="N4" s="5" t="s">
        <v>9</v>
      </c>
      <c r="O4" s="20">
        <v>0</v>
      </c>
      <c r="P4" s="20">
        <v>0</v>
      </c>
      <c r="Q4" s="20">
        <v>0</v>
      </c>
      <c r="R4" s="20">
        <v>0</v>
      </c>
      <c r="S4" s="20">
        <v>0</v>
      </c>
      <c r="T4" s="20">
        <v>0</v>
      </c>
      <c r="U4" s="5">
        <v>0</v>
      </c>
      <c r="V4" s="5" t="s">
        <v>9</v>
      </c>
      <c r="W4" s="5">
        <v>0</v>
      </c>
      <c r="X4" s="5" t="s">
        <v>9</v>
      </c>
      <c r="Y4" s="5" t="s">
        <v>155</v>
      </c>
      <c r="Z4" s="296"/>
      <c r="AA4" s="5" t="s">
        <v>152</v>
      </c>
      <c r="AB4" s="5" t="s">
        <v>200</v>
      </c>
      <c r="AC4" s="5" t="s">
        <v>201</v>
      </c>
      <c r="AE4" s="5" t="s">
        <v>11</v>
      </c>
    </row>
    <row r="5" spans="1:70" s="5" customFormat="1" ht="58" x14ac:dyDescent="0.35">
      <c r="A5" s="25">
        <v>5</v>
      </c>
      <c r="B5" s="8" t="s">
        <v>71</v>
      </c>
      <c r="C5" s="8" t="s">
        <v>87</v>
      </c>
      <c r="D5" s="8" t="s">
        <v>88</v>
      </c>
      <c r="E5" s="8" t="s">
        <v>240</v>
      </c>
      <c r="F5" s="9">
        <v>1</v>
      </c>
      <c r="G5" s="10">
        <v>23000000</v>
      </c>
      <c r="H5" s="10" t="s">
        <v>4</v>
      </c>
      <c r="I5" s="9">
        <v>2025</v>
      </c>
      <c r="J5" s="8" t="s">
        <v>90</v>
      </c>
      <c r="K5" s="24" t="s">
        <v>189</v>
      </c>
      <c r="L5" s="5" t="s">
        <v>50</v>
      </c>
      <c r="M5" s="5">
        <v>30</v>
      </c>
      <c r="N5" s="5" t="s">
        <v>8</v>
      </c>
      <c r="O5" s="20">
        <v>-1</v>
      </c>
      <c r="P5" s="20">
        <v>0</v>
      </c>
      <c r="Q5" s="20">
        <v>0</v>
      </c>
      <c r="R5" s="20">
        <v>0</v>
      </c>
      <c r="S5" s="20">
        <v>0</v>
      </c>
      <c r="T5" s="20">
        <v>0</v>
      </c>
      <c r="U5" s="5">
        <v>0</v>
      </c>
      <c r="V5" s="5" t="s">
        <v>9</v>
      </c>
      <c r="W5" s="5">
        <v>0</v>
      </c>
      <c r="X5" s="5" t="s">
        <v>9</v>
      </c>
      <c r="Y5" s="5" t="s">
        <v>155</v>
      </c>
      <c r="Z5" s="296"/>
      <c r="AA5" s="5" t="s">
        <v>152</v>
      </c>
      <c r="AB5" s="5" t="s">
        <v>205</v>
      </c>
      <c r="AC5" s="13">
        <v>-500000</v>
      </c>
      <c r="AE5" s="5" t="s">
        <v>206</v>
      </c>
    </row>
    <row r="6" spans="1:70" s="5" customFormat="1" ht="38.75" customHeight="1" x14ac:dyDescent="0.35">
      <c r="A6" s="25">
        <v>9</v>
      </c>
      <c r="B6" s="8" t="s">
        <v>71</v>
      </c>
      <c r="C6" s="8" t="s">
        <v>102</v>
      </c>
      <c r="D6" s="8" t="s">
        <v>103</v>
      </c>
      <c r="E6" s="8" t="s">
        <v>238</v>
      </c>
      <c r="F6" s="9">
        <v>2</v>
      </c>
      <c r="G6" s="10">
        <v>3500000</v>
      </c>
      <c r="H6" s="10" t="s">
        <v>4</v>
      </c>
      <c r="I6" s="9">
        <v>2023</v>
      </c>
      <c r="J6" s="8" t="s">
        <v>86</v>
      </c>
      <c r="K6" s="24" t="s">
        <v>189</v>
      </c>
      <c r="L6" s="5" t="s">
        <v>50</v>
      </c>
      <c r="M6" s="5">
        <v>30</v>
      </c>
      <c r="N6" s="5" t="s">
        <v>9</v>
      </c>
      <c r="O6" s="20">
        <v>0</v>
      </c>
      <c r="P6" s="20">
        <v>0</v>
      </c>
      <c r="Q6" s="20">
        <v>0</v>
      </c>
      <c r="R6" s="20">
        <v>0</v>
      </c>
      <c r="S6" s="20">
        <v>0</v>
      </c>
      <c r="T6" s="20">
        <v>0</v>
      </c>
      <c r="U6" s="20">
        <v>0</v>
      </c>
      <c r="V6" s="20" t="s">
        <v>9</v>
      </c>
      <c r="W6" s="5">
        <v>0</v>
      </c>
      <c r="X6" s="5" t="s">
        <v>9</v>
      </c>
      <c r="Y6" s="5" t="s">
        <v>155</v>
      </c>
      <c r="Z6" s="296"/>
      <c r="AA6" s="5">
        <v>0</v>
      </c>
      <c r="AB6" s="5">
        <v>0</v>
      </c>
      <c r="AC6" s="5">
        <v>0</v>
      </c>
      <c r="AE6" s="5" t="s">
        <v>11</v>
      </c>
    </row>
    <row r="7" spans="1:70" s="5" customFormat="1" ht="58" x14ac:dyDescent="0.35">
      <c r="A7" s="25">
        <v>11</v>
      </c>
      <c r="B7" s="8" t="s">
        <v>71</v>
      </c>
      <c r="C7" s="8" t="s">
        <v>81</v>
      </c>
      <c r="D7" s="8" t="s">
        <v>107</v>
      </c>
      <c r="E7" s="8" t="s">
        <v>239</v>
      </c>
      <c r="F7" s="9">
        <v>1</v>
      </c>
      <c r="G7" s="10">
        <v>24000000</v>
      </c>
      <c r="H7" s="10" t="s">
        <v>4</v>
      </c>
      <c r="I7" s="9" t="s">
        <v>75</v>
      </c>
      <c r="J7" s="8" t="s">
        <v>109</v>
      </c>
      <c r="K7" s="24" t="s">
        <v>189</v>
      </c>
      <c r="L7" s="5" t="s">
        <v>50</v>
      </c>
      <c r="M7" s="5">
        <v>30</v>
      </c>
      <c r="N7" s="5" t="s">
        <v>8</v>
      </c>
      <c r="O7" s="20">
        <v>-1</v>
      </c>
      <c r="P7" s="20">
        <v>0</v>
      </c>
      <c r="Q7" s="20">
        <v>0</v>
      </c>
      <c r="R7" s="20">
        <v>0</v>
      </c>
      <c r="S7" s="20">
        <v>0</v>
      </c>
      <c r="T7" s="20">
        <v>0</v>
      </c>
      <c r="U7" s="5" t="s">
        <v>201</v>
      </c>
      <c r="V7" s="5" t="s">
        <v>9</v>
      </c>
      <c r="W7" s="5">
        <v>0</v>
      </c>
      <c r="X7" s="5" t="s">
        <v>9</v>
      </c>
      <c r="Y7" s="5" t="s">
        <v>197</v>
      </c>
      <c r="Z7" s="296"/>
      <c r="AA7" s="5" t="s">
        <v>152</v>
      </c>
      <c r="AB7" s="5" t="s">
        <v>210</v>
      </c>
      <c r="AC7" s="13">
        <v>-500000</v>
      </c>
      <c r="AE7" s="5" t="s">
        <v>204</v>
      </c>
    </row>
    <row r="8" spans="1:70" s="5" customFormat="1" ht="43.5" x14ac:dyDescent="0.35">
      <c r="A8" s="25">
        <v>13</v>
      </c>
      <c r="B8" s="8" t="s">
        <v>71</v>
      </c>
      <c r="C8" s="8" t="s">
        <v>81</v>
      </c>
      <c r="D8" s="8" t="s">
        <v>113</v>
      </c>
      <c r="E8" s="8" t="s">
        <v>241</v>
      </c>
      <c r="F8" s="9">
        <v>1</v>
      </c>
      <c r="G8" s="10">
        <v>4000000</v>
      </c>
      <c r="H8" s="10" t="s">
        <v>4</v>
      </c>
      <c r="I8" s="9" t="s">
        <v>56</v>
      </c>
      <c r="J8" s="8" t="s">
        <v>66</v>
      </c>
      <c r="K8" s="24" t="s">
        <v>189</v>
      </c>
      <c r="L8" s="5" t="s">
        <v>50</v>
      </c>
      <c r="M8" s="5">
        <v>30</v>
      </c>
      <c r="N8" s="5" t="s">
        <v>9</v>
      </c>
      <c r="O8" s="20">
        <v>0</v>
      </c>
      <c r="P8" s="20">
        <v>0</v>
      </c>
      <c r="Q8" s="20">
        <v>0</v>
      </c>
      <c r="R8" s="20">
        <v>0</v>
      </c>
      <c r="S8" s="20">
        <v>0</v>
      </c>
      <c r="T8" s="20">
        <v>0</v>
      </c>
      <c r="U8" s="5" t="s">
        <v>9</v>
      </c>
      <c r="V8" s="5" t="s">
        <v>9</v>
      </c>
      <c r="W8" s="5">
        <v>0</v>
      </c>
      <c r="X8" s="5" t="s">
        <v>9</v>
      </c>
      <c r="Y8" s="5" t="s">
        <v>155</v>
      </c>
      <c r="Z8" s="296"/>
      <c r="AA8" s="5">
        <v>0</v>
      </c>
      <c r="AB8" s="5">
        <v>0</v>
      </c>
      <c r="AC8" s="5" t="s">
        <v>201</v>
      </c>
      <c r="AE8" s="5" t="s">
        <v>211</v>
      </c>
    </row>
    <row r="9" spans="1:70" s="5" customFormat="1" ht="43.5" x14ac:dyDescent="0.35">
      <c r="A9" s="25">
        <v>14</v>
      </c>
      <c r="B9" s="8" t="s">
        <v>71</v>
      </c>
      <c r="C9" s="8" t="s">
        <v>81</v>
      </c>
      <c r="D9" s="8" t="s">
        <v>115</v>
      </c>
      <c r="E9" s="8" t="s">
        <v>241</v>
      </c>
      <c r="F9" s="9">
        <v>1</v>
      </c>
      <c r="G9" s="10">
        <v>3000000</v>
      </c>
      <c r="H9" s="10" t="s">
        <v>4</v>
      </c>
      <c r="I9" s="9" t="s">
        <v>56</v>
      </c>
      <c r="J9" s="8" t="s">
        <v>66</v>
      </c>
      <c r="K9" s="24" t="s">
        <v>189</v>
      </c>
      <c r="L9" s="5" t="s">
        <v>50</v>
      </c>
      <c r="M9" s="5">
        <v>30</v>
      </c>
      <c r="N9" s="5" t="s">
        <v>9</v>
      </c>
      <c r="O9" s="20">
        <v>0</v>
      </c>
      <c r="P9" s="20">
        <v>0</v>
      </c>
      <c r="Q9" s="20">
        <v>0</v>
      </c>
      <c r="R9" s="20">
        <v>0</v>
      </c>
      <c r="S9" s="20">
        <v>0</v>
      </c>
      <c r="T9" s="20">
        <v>0</v>
      </c>
      <c r="U9" s="5" t="s">
        <v>9</v>
      </c>
      <c r="V9" s="5" t="s">
        <v>9</v>
      </c>
      <c r="W9" s="5">
        <v>0</v>
      </c>
      <c r="X9" s="5" t="s">
        <v>9</v>
      </c>
      <c r="Y9" s="5" t="s">
        <v>155</v>
      </c>
      <c r="Z9" s="296"/>
      <c r="AA9" s="5">
        <v>0</v>
      </c>
      <c r="AB9" s="5">
        <v>0</v>
      </c>
      <c r="AC9" s="5" t="s">
        <v>201</v>
      </c>
      <c r="AE9" s="5" t="s">
        <v>11</v>
      </c>
    </row>
    <row r="10" spans="1:70" s="5" customFormat="1" ht="58" x14ac:dyDescent="0.35">
      <c r="A10" s="35">
        <v>15</v>
      </c>
      <c r="B10" s="8" t="s">
        <v>0</v>
      </c>
      <c r="C10" s="11" t="s">
        <v>1</v>
      </c>
      <c r="D10" s="11" t="s">
        <v>2</v>
      </c>
      <c r="E10" s="11" t="s">
        <v>3</v>
      </c>
      <c r="F10" s="9">
        <v>1</v>
      </c>
      <c r="G10" s="10">
        <v>15000000</v>
      </c>
      <c r="H10" s="10" t="s">
        <v>4</v>
      </c>
      <c r="I10" s="9" t="s">
        <v>5</v>
      </c>
      <c r="J10" s="8" t="s">
        <v>6</v>
      </c>
      <c r="K10" s="24" t="s">
        <v>190</v>
      </c>
      <c r="L10" s="5" t="s">
        <v>7</v>
      </c>
      <c r="M10" s="5">
        <v>30</v>
      </c>
      <c r="N10" s="5" t="s">
        <v>8</v>
      </c>
      <c r="O10" s="20">
        <v>-1.9</v>
      </c>
      <c r="P10" s="20">
        <v>-1.1000000000000001</v>
      </c>
      <c r="Q10" s="20">
        <v>0</v>
      </c>
      <c r="R10" s="20">
        <v>0</v>
      </c>
      <c r="S10" s="20">
        <v>-7.0000000000000007E-2</v>
      </c>
      <c r="T10" s="20">
        <v>0</v>
      </c>
      <c r="U10" s="5">
        <v>-2900</v>
      </c>
      <c r="V10" s="5" t="s">
        <v>9</v>
      </c>
      <c r="W10" s="5">
        <v>0</v>
      </c>
      <c r="X10" s="5" t="s">
        <v>9</v>
      </c>
      <c r="Y10" s="13">
        <v>530000</v>
      </c>
      <c r="Z10" s="27" t="s">
        <v>10</v>
      </c>
      <c r="AA10" s="5">
        <v>0</v>
      </c>
      <c r="AB10" s="5">
        <v>0</v>
      </c>
      <c r="AC10" s="13">
        <v>-530000</v>
      </c>
      <c r="AE10" s="5" t="s">
        <v>11</v>
      </c>
    </row>
    <row r="11" spans="1:70" s="5" customFormat="1" ht="43.5" x14ac:dyDescent="0.35">
      <c r="A11" s="35">
        <v>16</v>
      </c>
      <c r="B11" s="8" t="s">
        <v>0</v>
      </c>
      <c r="C11" s="11" t="s">
        <v>1</v>
      </c>
      <c r="D11" s="11" t="s">
        <v>46</v>
      </c>
      <c r="E11" s="11" t="s">
        <v>47</v>
      </c>
      <c r="F11" s="9">
        <v>1</v>
      </c>
      <c r="G11" s="54">
        <v>45000000</v>
      </c>
      <c r="H11" s="10" t="s">
        <v>48</v>
      </c>
      <c r="I11" s="9" t="s">
        <v>5</v>
      </c>
      <c r="J11" s="8" t="s">
        <v>49</v>
      </c>
      <c r="K11" s="24" t="s">
        <v>190</v>
      </c>
      <c r="L11" s="5" t="s">
        <v>50</v>
      </c>
      <c r="M11" s="5">
        <v>30</v>
      </c>
      <c r="N11" s="5" t="s">
        <v>51</v>
      </c>
      <c r="O11" s="20">
        <v>-36.4</v>
      </c>
      <c r="P11" s="20">
        <v>-19.8</v>
      </c>
      <c r="Q11" s="20">
        <v>0</v>
      </c>
      <c r="R11" s="20">
        <v>0</v>
      </c>
      <c r="S11" s="20">
        <v>-1.3</v>
      </c>
      <c r="T11" s="20">
        <v>0</v>
      </c>
      <c r="U11" s="5">
        <v>-54000</v>
      </c>
      <c r="V11" s="5" t="s">
        <v>9</v>
      </c>
      <c r="W11" s="5">
        <v>0</v>
      </c>
      <c r="X11" s="5" t="s">
        <v>52</v>
      </c>
      <c r="Y11" s="13">
        <v>350000</v>
      </c>
      <c r="Z11" s="27" t="s">
        <v>10</v>
      </c>
      <c r="AA11" s="5">
        <v>0</v>
      </c>
      <c r="AB11" s="5">
        <v>0</v>
      </c>
      <c r="AC11" s="13">
        <v>-8000000</v>
      </c>
      <c r="AE11" s="5" t="s">
        <v>53</v>
      </c>
    </row>
    <row r="12" spans="1:70" s="5" customFormat="1" ht="58" x14ac:dyDescent="0.35">
      <c r="A12" s="35">
        <v>17</v>
      </c>
      <c r="B12" s="8" t="s">
        <v>0</v>
      </c>
      <c r="C12" s="11" t="s">
        <v>1</v>
      </c>
      <c r="D12" s="11" t="s">
        <v>54</v>
      </c>
      <c r="E12" s="11" t="s">
        <v>55</v>
      </c>
      <c r="F12" s="9">
        <v>1</v>
      </c>
      <c r="G12" s="10">
        <v>10000000</v>
      </c>
      <c r="H12" s="10" t="s">
        <v>48</v>
      </c>
      <c r="I12" s="9" t="s">
        <v>56</v>
      </c>
      <c r="J12" s="8" t="s">
        <v>57</v>
      </c>
      <c r="K12" s="24" t="s">
        <v>190</v>
      </c>
      <c r="L12" s="5" t="s">
        <v>58</v>
      </c>
      <c r="M12" s="5">
        <v>30</v>
      </c>
      <c r="N12" s="5" t="s">
        <v>59</v>
      </c>
      <c r="O12" s="20">
        <v>-1.3</v>
      </c>
      <c r="P12" s="20">
        <v>-50.7</v>
      </c>
      <c r="Q12" s="20">
        <v>0</v>
      </c>
      <c r="R12" s="20">
        <v>0</v>
      </c>
      <c r="S12" s="20">
        <v>-0.05</v>
      </c>
      <c r="T12" s="20">
        <v>0</v>
      </c>
      <c r="U12" s="5">
        <v>-23400</v>
      </c>
      <c r="V12" s="5" t="s">
        <v>9</v>
      </c>
      <c r="W12" s="5">
        <v>0</v>
      </c>
      <c r="X12" s="5" t="s">
        <v>9</v>
      </c>
      <c r="Y12" s="13">
        <v>900000</v>
      </c>
      <c r="Z12" s="27" t="s">
        <v>10</v>
      </c>
      <c r="AA12" s="5">
        <v>0</v>
      </c>
      <c r="AB12" s="5">
        <v>0</v>
      </c>
      <c r="AC12" s="13">
        <v>-1500000</v>
      </c>
    </row>
    <row r="13" spans="1:70" s="5" customFormat="1" ht="72.5" x14ac:dyDescent="0.35">
      <c r="A13" s="35">
        <v>18</v>
      </c>
      <c r="B13" s="8" t="s">
        <v>0</v>
      </c>
      <c r="C13" s="11" t="s">
        <v>1</v>
      </c>
      <c r="D13" s="11" t="s">
        <v>60</v>
      </c>
      <c r="E13" s="8" t="s">
        <v>61</v>
      </c>
      <c r="F13" s="9">
        <v>2</v>
      </c>
      <c r="G13" s="10">
        <v>6500000</v>
      </c>
      <c r="H13" s="10" t="s">
        <v>48</v>
      </c>
      <c r="I13" s="9" t="s">
        <v>56</v>
      </c>
      <c r="J13" s="8" t="s">
        <v>62</v>
      </c>
      <c r="K13" s="24" t="s">
        <v>218</v>
      </c>
      <c r="L13" s="5" t="s">
        <v>50</v>
      </c>
      <c r="M13" s="5">
        <v>11</v>
      </c>
      <c r="N13" s="5" t="s">
        <v>9</v>
      </c>
      <c r="O13" s="20">
        <v>-1.6</v>
      </c>
      <c r="P13" s="20">
        <v>-0.8</v>
      </c>
      <c r="Q13" s="20">
        <v>0</v>
      </c>
      <c r="R13" s="20">
        <v>0</v>
      </c>
      <c r="S13" s="20">
        <v>-0.06</v>
      </c>
      <c r="T13" s="20">
        <v>0</v>
      </c>
      <c r="U13" s="5">
        <v>-2300</v>
      </c>
      <c r="V13" s="5" t="s">
        <v>9</v>
      </c>
      <c r="W13" s="5">
        <v>0</v>
      </c>
      <c r="X13" s="5" t="s">
        <v>52</v>
      </c>
      <c r="Y13" s="13">
        <v>50000</v>
      </c>
      <c r="Z13" s="27" t="s">
        <v>10</v>
      </c>
      <c r="AA13" s="5">
        <v>0</v>
      </c>
      <c r="AB13" s="5">
        <v>0</v>
      </c>
      <c r="AC13" s="13">
        <v>-420000</v>
      </c>
    </row>
    <row r="14" spans="1:70" s="5" customFormat="1" ht="43.5" x14ac:dyDescent="0.35">
      <c r="A14" s="35">
        <v>19</v>
      </c>
      <c r="B14" s="8" t="s">
        <v>63</v>
      </c>
      <c r="C14" s="11" t="s">
        <v>1</v>
      </c>
      <c r="D14" s="11" t="s">
        <v>64</v>
      </c>
      <c r="E14" s="8" t="s">
        <v>65</v>
      </c>
      <c r="F14" s="9">
        <v>2</v>
      </c>
      <c r="G14" s="10">
        <v>7500000</v>
      </c>
      <c r="H14" s="10" t="s">
        <v>48</v>
      </c>
      <c r="I14" s="9" t="s">
        <v>56</v>
      </c>
      <c r="J14" s="8" t="s">
        <v>66</v>
      </c>
      <c r="K14" s="24" t="s">
        <v>190</v>
      </c>
      <c r="L14" s="5" t="s">
        <v>50</v>
      </c>
      <c r="M14" s="5">
        <v>30</v>
      </c>
      <c r="N14" s="5" t="s">
        <v>9</v>
      </c>
      <c r="O14" s="20">
        <v>-1.6</v>
      </c>
      <c r="P14" s="20">
        <v>-0.9</v>
      </c>
      <c r="Q14" s="20">
        <v>0</v>
      </c>
      <c r="R14" s="20">
        <v>0</v>
      </c>
      <c r="S14" s="20">
        <v>-0.06</v>
      </c>
      <c r="T14" s="20">
        <v>0</v>
      </c>
      <c r="U14" s="5">
        <v>-2400</v>
      </c>
      <c r="V14" s="5" t="s">
        <v>9</v>
      </c>
      <c r="W14" s="5">
        <v>0</v>
      </c>
      <c r="X14" s="5" t="s">
        <v>52</v>
      </c>
      <c r="Y14" s="13">
        <v>500000</v>
      </c>
      <c r="Z14" s="27" t="s">
        <v>10</v>
      </c>
      <c r="AA14" s="5">
        <v>0</v>
      </c>
      <c r="AB14" s="5">
        <v>0</v>
      </c>
      <c r="AC14" s="13">
        <v>-700000</v>
      </c>
    </row>
    <row r="15" spans="1:70" s="5" customFormat="1" ht="43.5" x14ac:dyDescent="0.35">
      <c r="A15" s="35">
        <v>20</v>
      </c>
      <c r="B15" s="8" t="s">
        <v>67</v>
      </c>
      <c r="C15" s="11" t="s">
        <v>1</v>
      </c>
      <c r="D15" s="11" t="s">
        <v>68</v>
      </c>
      <c r="E15" s="8" t="s">
        <v>69</v>
      </c>
      <c r="F15" s="9">
        <v>3</v>
      </c>
      <c r="G15" s="10">
        <v>26000000</v>
      </c>
      <c r="H15" s="10" t="s">
        <v>48</v>
      </c>
      <c r="I15" s="9" t="s">
        <v>56</v>
      </c>
      <c r="J15" s="8" t="s">
        <v>70</v>
      </c>
      <c r="K15" s="24" t="s">
        <v>190</v>
      </c>
      <c r="L15" s="5" t="s">
        <v>50</v>
      </c>
      <c r="M15" s="5">
        <v>30</v>
      </c>
      <c r="N15" s="5" t="s">
        <v>9</v>
      </c>
      <c r="O15" s="20">
        <v>-5.9</v>
      </c>
      <c r="P15" s="20">
        <v>-3.2</v>
      </c>
      <c r="Q15" s="20">
        <v>0</v>
      </c>
      <c r="R15" s="20">
        <v>0</v>
      </c>
      <c r="S15" s="20">
        <v>-0.2</v>
      </c>
      <c r="T15" s="20">
        <v>0</v>
      </c>
      <c r="U15" s="5">
        <v>-8700</v>
      </c>
      <c r="V15" s="5" t="s">
        <v>9</v>
      </c>
      <c r="W15" s="5">
        <v>0</v>
      </c>
      <c r="X15" s="5" t="s">
        <v>52</v>
      </c>
      <c r="Y15" s="13">
        <v>300000</v>
      </c>
      <c r="Z15" s="27" t="s">
        <v>10</v>
      </c>
      <c r="AA15" s="5">
        <v>0</v>
      </c>
      <c r="AB15" s="5">
        <v>0</v>
      </c>
      <c r="AC15" s="13">
        <v>690000</v>
      </c>
      <c r="AE15" s="5" t="s">
        <v>53</v>
      </c>
    </row>
    <row r="16" spans="1:70" s="12" customFormat="1" ht="116" x14ac:dyDescent="0.35">
      <c r="A16" s="35">
        <v>22</v>
      </c>
      <c r="B16" s="7" t="s">
        <v>116</v>
      </c>
      <c r="C16" s="7" t="s">
        <v>117</v>
      </c>
      <c r="D16" s="7" t="s">
        <v>119</v>
      </c>
      <c r="E16" s="8" t="s">
        <v>120</v>
      </c>
      <c r="F16" s="9">
        <v>1</v>
      </c>
      <c r="G16" s="10">
        <v>25000000</v>
      </c>
      <c r="H16" s="10" t="s">
        <v>4</v>
      </c>
      <c r="I16" s="9" t="s">
        <v>56</v>
      </c>
      <c r="J16" s="11" t="s">
        <v>121</v>
      </c>
      <c r="K16" s="28" t="s">
        <v>229</v>
      </c>
      <c r="L16" s="5">
        <v>2035</v>
      </c>
      <c r="M16" s="5">
        <v>25</v>
      </c>
      <c r="N16" s="5" t="s">
        <v>122</v>
      </c>
      <c r="O16" s="20">
        <v>-48</v>
      </c>
      <c r="P16" s="20">
        <v>-105</v>
      </c>
      <c r="Q16" s="20">
        <v>0</v>
      </c>
      <c r="R16" s="20">
        <v>0</v>
      </c>
      <c r="S16" s="20">
        <v>0</v>
      </c>
      <c r="T16" s="20"/>
      <c r="U16" s="5">
        <v>-13</v>
      </c>
      <c r="V16" s="5"/>
      <c r="W16" s="5">
        <v>0</v>
      </c>
      <c r="X16" s="5" t="s">
        <v>9</v>
      </c>
      <c r="Y16" s="5" t="s">
        <v>123</v>
      </c>
      <c r="Z16" s="297" t="s">
        <v>195</v>
      </c>
      <c r="AA16" s="5">
        <v>0</v>
      </c>
      <c r="AB16" s="5">
        <v>0</v>
      </c>
      <c r="AC16" s="5">
        <v>360000</v>
      </c>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0" s="12" customFormat="1" ht="116" x14ac:dyDescent="0.35">
      <c r="A17" s="35">
        <v>23</v>
      </c>
      <c r="B17" s="7" t="s">
        <v>116</v>
      </c>
      <c r="C17" s="7" t="s">
        <v>117</v>
      </c>
      <c r="D17" s="7" t="s">
        <v>235</v>
      </c>
      <c r="E17" s="8" t="s">
        <v>236</v>
      </c>
      <c r="F17" s="9">
        <v>1</v>
      </c>
      <c r="G17" s="10">
        <v>70000000</v>
      </c>
      <c r="H17" s="10" t="s">
        <v>4</v>
      </c>
      <c r="I17" s="9" t="s">
        <v>124</v>
      </c>
      <c r="J17" s="11" t="s">
        <v>125</v>
      </c>
      <c r="K17" s="28" t="s">
        <v>229</v>
      </c>
      <c r="L17" s="5">
        <v>2035</v>
      </c>
      <c r="M17" s="5">
        <v>25</v>
      </c>
      <c r="N17" s="5" t="s">
        <v>122</v>
      </c>
      <c r="O17" s="20"/>
      <c r="P17" s="20">
        <v>0</v>
      </c>
      <c r="Q17" s="20">
        <v>0</v>
      </c>
      <c r="R17" s="20">
        <v>0</v>
      </c>
      <c r="S17" s="20">
        <v>0</v>
      </c>
      <c r="T17" s="20"/>
      <c r="U17" s="5">
        <v>0</v>
      </c>
      <c r="V17" s="5"/>
      <c r="W17" s="13">
        <v>-140000</v>
      </c>
      <c r="X17" s="5" t="s">
        <v>126</v>
      </c>
      <c r="Y17" s="5" t="s">
        <v>123</v>
      </c>
      <c r="Z17" s="297"/>
      <c r="AA17" s="5">
        <v>0</v>
      </c>
      <c r="AB17" s="5">
        <v>0</v>
      </c>
      <c r="AC17" s="5">
        <v>-1650000</v>
      </c>
      <c r="AD17" s="5"/>
      <c r="AE17" s="5" t="s">
        <v>127</v>
      </c>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row>
    <row r="18" spans="1:70" s="12" customFormat="1" ht="72.5" x14ac:dyDescent="0.35">
      <c r="A18" s="35">
        <v>24</v>
      </c>
      <c r="B18" s="7" t="s">
        <v>116</v>
      </c>
      <c r="C18" s="7" t="s">
        <v>117</v>
      </c>
      <c r="D18" s="7" t="s">
        <v>128</v>
      </c>
      <c r="E18" s="11" t="s">
        <v>129</v>
      </c>
      <c r="F18" s="9">
        <v>1</v>
      </c>
      <c r="G18" s="10">
        <v>18500000</v>
      </c>
      <c r="H18" s="10" t="s">
        <v>4</v>
      </c>
      <c r="I18" s="9" t="s">
        <v>130</v>
      </c>
      <c r="J18" s="11" t="s">
        <v>131</v>
      </c>
      <c r="K18" s="28" t="s">
        <v>191</v>
      </c>
      <c r="L18" s="5" t="s">
        <v>132</v>
      </c>
      <c r="M18" s="5">
        <v>30</v>
      </c>
      <c r="N18" s="5" t="s">
        <v>133</v>
      </c>
      <c r="O18" s="20">
        <v>-16</v>
      </c>
      <c r="P18" s="20">
        <v>-16</v>
      </c>
      <c r="Q18" s="20">
        <v>-2</v>
      </c>
      <c r="R18" s="20">
        <v>-2</v>
      </c>
      <c r="S18" s="20">
        <v>-2</v>
      </c>
      <c r="T18" s="20"/>
      <c r="U18" s="5">
        <v>-3</v>
      </c>
      <c r="V18" s="5"/>
      <c r="W18" s="5">
        <v>0</v>
      </c>
      <c r="X18" s="5">
        <v>0</v>
      </c>
      <c r="Y18" s="5"/>
      <c r="Z18" s="297"/>
      <c r="AA18" s="13">
        <v>-40000</v>
      </c>
      <c r="AB18" s="5" t="s">
        <v>134</v>
      </c>
      <c r="AC18" s="5">
        <v>-430000</v>
      </c>
      <c r="AD18" s="5"/>
      <c r="AE18" s="5" t="s">
        <v>11</v>
      </c>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pans="1:70" s="5" customFormat="1" ht="58" x14ac:dyDescent="0.35">
      <c r="A19" s="35">
        <v>27</v>
      </c>
      <c r="B19" s="8" t="s">
        <v>135</v>
      </c>
      <c r="C19" s="7" t="s">
        <v>142</v>
      </c>
      <c r="D19" s="8" t="s">
        <v>143</v>
      </c>
      <c r="E19" s="8" t="s">
        <v>144</v>
      </c>
      <c r="F19" s="9">
        <v>1</v>
      </c>
      <c r="G19" s="10">
        <v>9400000</v>
      </c>
      <c r="H19" s="10" t="s">
        <v>4</v>
      </c>
      <c r="I19" s="26" t="s">
        <v>56</v>
      </c>
      <c r="J19" s="11" t="s">
        <v>145</v>
      </c>
      <c r="K19" s="24" t="s">
        <v>189</v>
      </c>
      <c r="L19" s="5" t="s">
        <v>214</v>
      </c>
      <c r="M19" s="5">
        <v>30</v>
      </c>
      <c r="N19" s="5" t="s">
        <v>8</v>
      </c>
      <c r="O19" s="20" t="s">
        <v>152</v>
      </c>
      <c r="P19" s="20" t="s">
        <v>152</v>
      </c>
      <c r="Q19" s="20" t="s">
        <v>152</v>
      </c>
      <c r="R19" s="20" t="s">
        <v>152</v>
      </c>
      <c r="S19" s="20" t="s">
        <v>152</v>
      </c>
      <c r="T19" s="20" t="s">
        <v>152</v>
      </c>
      <c r="U19" s="5" t="s">
        <v>152</v>
      </c>
      <c r="X19" s="5" t="s">
        <v>154</v>
      </c>
      <c r="Y19" s="5" t="s">
        <v>215</v>
      </c>
      <c r="Z19" s="297"/>
      <c r="AA19" s="5" t="s">
        <v>216</v>
      </c>
      <c r="AB19" s="5" t="s">
        <v>156</v>
      </c>
      <c r="AC19" s="5" t="s">
        <v>217</v>
      </c>
      <c r="AE19" s="5" t="s">
        <v>11</v>
      </c>
    </row>
    <row r="20" spans="1:70" s="5" customFormat="1" ht="188.5" x14ac:dyDescent="0.35">
      <c r="A20" s="35">
        <v>28</v>
      </c>
      <c r="B20" s="14" t="s">
        <v>146</v>
      </c>
      <c r="C20" s="14" t="s">
        <v>147</v>
      </c>
      <c r="D20" s="14" t="s">
        <v>148</v>
      </c>
      <c r="E20" s="14" t="s">
        <v>149</v>
      </c>
      <c r="F20" s="9">
        <v>2</v>
      </c>
      <c r="G20" s="10">
        <v>8500000</v>
      </c>
      <c r="H20" s="10" t="s">
        <v>4</v>
      </c>
      <c r="I20" s="9" t="s">
        <v>150</v>
      </c>
      <c r="J20" s="11" t="s">
        <v>86</v>
      </c>
      <c r="K20" s="28" t="s">
        <v>230</v>
      </c>
      <c r="L20" s="5">
        <v>2054</v>
      </c>
      <c r="M20" s="5">
        <v>30</v>
      </c>
      <c r="N20" s="5" t="s">
        <v>151</v>
      </c>
      <c r="O20" s="20" t="s">
        <v>231</v>
      </c>
      <c r="P20" s="20" t="s">
        <v>219</v>
      </c>
      <c r="Q20" s="20" t="s">
        <v>231</v>
      </c>
      <c r="R20" s="20" t="s">
        <v>231</v>
      </c>
      <c r="S20" s="20" t="s">
        <v>231</v>
      </c>
      <c r="T20" s="20" t="s">
        <v>231</v>
      </c>
      <c r="U20" s="5" t="s">
        <v>153</v>
      </c>
      <c r="V20" s="5" t="s">
        <v>153</v>
      </c>
      <c r="W20" s="5">
        <v>0</v>
      </c>
      <c r="X20" s="5" t="s">
        <v>154</v>
      </c>
      <c r="Y20" s="5" t="s">
        <v>220</v>
      </c>
      <c r="Z20" s="5">
        <v>12500</v>
      </c>
      <c r="AA20" s="5" t="s">
        <v>152</v>
      </c>
      <c r="AB20" s="5" t="s">
        <v>156</v>
      </c>
      <c r="AC20" s="5" t="s">
        <v>157</v>
      </c>
      <c r="AD20" s="5" t="s">
        <v>153</v>
      </c>
      <c r="AE20" s="5" t="s">
        <v>11</v>
      </c>
    </row>
    <row r="21" spans="1:70" s="5" customFormat="1" ht="304.5" x14ac:dyDescent="0.35">
      <c r="A21" s="35">
        <v>29</v>
      </c>
      <c r="B21" s="14" t="s">
        <v>146</v>
      </c>
      <c r="C21" s="14" t="s">
        <v>147</v>
      </c>
      <c r="D21" s="14" t="s">
        <v>158</v>
      </c>
      <c r="E21" s="14" t="s">
        <v>149</v>
      </c>
      <c r="F21" s="9">
        <v>2</v>
      </c>
      <c r="G21" s="10">
        <v>8000000</v>
      </c>
      <c r="H21" s="10" t="s">
        <v>4</v>
      </c>
      <c r="I21" s="9" t="s">
        <v>150</v>
      </c>
      <c r="J21" s="11" t="s">
        <v>86</v>
      </c>
      <c r="K21" s="28" t="s">
        <v>232</v>
      </c>
      <c r="L21" s="5">
        <v>2054</v>
      </c>
      <c r="M21" s="5">
        <v>30</v>
      </c>
      <c r="N21" s="5" t="s">
        <v>159</v>
      </c>
      <c r="O21" s="20" t="s">
        <v>231</v>
      </c>
      <c r="P21" s="20" t="s">
        <v>219</v>
      </c>
      <c r="Q21" s="20" t="s">
        <v>231</v>
      </c>
      <c r="R21" s="20" t="s">
        <v>231</v>
      </c>
      <c r="S21" s="20" t="s">
        <v>231</v>
      </c>
      <c r="T21" s="20" t="s">
        <v>231</v>
      </c>
      <c r="U21" s="5" t="s">
        <v>153</v>
      </c>
      <c r="V21" s="5" t="s">
        <v>153</v>
      </c>
      <c r="W21" s="5">
        <v>0</v>
      </c>
      <c r="X21" s="5" t="s">
        <v>154</v>
      </c>
      <c r="Y21" s="5" t="s">
        <v>155</v>
      </c>
      <c r="Z21" s="5">
        <v>12500</v>
      </c>
      <c r="AA21" s="5" t="s">
        <v>152</v>
      </c>
      <c r="AB21" s="5" t="s">
        <v>156</v>
      </c>
      <c r="AC21" s="5" t="s">
        <v>157</v>
      </c>
      <c r="AE21" s="5" t="s">
        <v>11</v>
      </c>
    </row>
    <row r="22" spans="1:70" s="5" customFormat="1" ht="409.5" x14ac:dyDescent="0.35">
      <c r="A22" s="35">
        <v>30</v>
      </c>
      <c r="B22" s="14" t="s">
        <v>146</v>
      </c>
      <c r="C22" s="14" t="s">
        <v>147</v>
      </c>
      <c r="D22" s="14" t="s">
        <v>221</v>
      </c>
      <c r="E22" s="14" t="s">
        <v>222</v>
      </c>
      <c r="F22" s="9">
        <v>1</v>
      </c>
      <c r="G22" s="10">
        <v>5000000</v>
      </c>
      <c r="H22" s="10" t="s">
        <v>4</v>
      </c>
      <c r="I22" s="9" t="s">
        <v>75</v>
      </c>
      <c r="J22" s="11" t="s">
        <v>160</v>
      </c>
      <c r="K22" s="28" t="s">
        <v>233</v>
      </c>
      <c r="L22" s="5">
        <v>2047</v>
      </c>
      <c r="M22" s="5">
        <v>25</v>
      </c>
      <c r="N22" s="5" t="s">
        <v>161</v>
      </c>
      <c r="O22" s="20" t="s">
        <v>223</v>
      </c>
      <c r="P22" s="20" t="s">
        <v>224</v>
      </c>
      <c r="Q22" s="20" t="s">
        <v>162</v>
      </c>
      <c r="R22" s="20" t="s">
        <v>162</v>
      </c>
      <c r="S22" s="20" t="s">
        <v>162</v>
      </c>
      <c r="T22" s="20" t="s">
        <v>162</v>
      </c>
      <c r="U22" s="5" t="s">
        <v>225</v>
      </c>
      <c r="V22" s="5" t="s">
        <v>153</v>
      </c>
      <c r="W22" s="5">
        <v>0</v>
      </c>
      <c r="X22" s="5" t="s">
        <v>154</v>
      </c>
      <c r="Y22" s="5" t="s">
        <v>155</v>
      </c>
      <c r="Z22" s="5">
        <v>12600</v>
      </c>
      <c r="AA22" s="5" t="s">
        <v>164</v>
      </c>
      <c r="AB22" s="5" t="s">
        <v>163</v>
      </c>
      <c r="AC22" s="5" t="s">
        <v>157</v>
      </c>
      <c r="AD22" s="5" t="s">
        <v>165</v>
      </c>
      <c r="AE22" s="5" t="s">
        <v>166</v>
      </c>
    </row>
    <row r="23" spans="1:70" s="5" customFormat="1" ht="94.5" customHeight="1" x14ac:dyDescent="0.35">
      <c r="A23" s="35">
        <v>32</v>
      </c>
      <c r="B23" s="14" t="s">
        <v>146</v>
      </c>
      <c r="C23" s="14" t="s">
        <v>147</v>
      </c>
      <c r="D23" s="14" t="s">
        <v>170</v>
      </c>
      <c r="E23" s="14" t="s">
        <v>171</v>
      </c>
      <c r="F23" s="9">
        <v>1</v>
      </c>
      <c r="G23" s="10">
        <v>1000000</v>
      </c>
      <c r="H23" s="10" t="s">
        <v>4</v>
      </c>
      <c r="I23" s="9" t="s">
        <v>75</v>
      </c>
      <c r="J23" s="11" t="s">
        <v>160</v>
      </c>
      <c r="K23" s="28" t="s">
        <v>234</v>
      </c>
      <c r="L23" s="5">
        <v>2047</v>
      </c>
      <c r="M23" s="5">
        <v>25</v>
      </c>
      <c r="N23" s="5" t="s">
        <v>9</v>
      </c>
      <c r="O23" s="20" t="s">
        <v>162</v>
      </c>
      <c r="P23" s="20" t="s">
        <v>162</v>
      </c>
      <c r="Q23" s="20" t="s">
        <v>162</v>
      </c>
      <c r="R23" s="20" t="s">
        <v>162</v>
      </c>
      <c r="S23" s="20" t="s">
        <v>162</v>
      </c>
      <c r="T23" s="20" t="s">
        <v>162</v>
      </c>
      <c r="U23" s="5" t="s">
        <v>225</v>
      </c>
      <c r="V23" s="29" t="s">
        <v>228</v>
      </c>
      <c r="W23" s="5">
        <v>0</v>
      </c>
      <c r="X23" s="5" t="s">
        <v>154</v>
      </c>
      <c r="Y23" s="5" t="s">
        <v>155</v>
      </c>
      <c r="Z23" s="5">
        <v>12500</v>
      </c>
      <c r="AA23" s="5" t="s">
        <v>164</v>
      </c>
      <c r="AB23" s="5" t="s">
        <v>163</v>
      </c>
      <c r="AC23" s="5" t="s">
        <v>157</v>
      </c>
    </row>
    <row r="24" spans="1:70" s="20" customFormat="1" ht="72.5" x14ac:dyDescent="0.35">
      <c r="A24" s="35">
        <v>37</v>
      </c>
      <c r="B24" s="1" t="s">
        <v>172</v>
      </c>
      <c r="C24" s="1" t="s">
        <v>173</v>
      </c>
      <c r="D24" s="1" t="s">
        <v>179</v>
      </c>
      <c r="E24" s="1" t="s">
        <v>180</v>
      </c>
      <c r="F24" s="2"/>
      <c r="G24" s="3">
        <v>1500000</v>
      </c>
      <c r="H24" s="3" t="s">
        <v>4</v>
      </c>
      <c r="I24" s="36" t="s">
        <v>118</v>
      </c>
      <c r="J24" s="1" t="s">
        <v>181</v>
      </c>
      <c r="K24" s="22" t="s">
        <v>192</v>
      </c>
      <c r="L24" s="20">
        <v>2023</v>
      </c>
      <c r="M24" s="20">
        <v>25</v>
      </c>
      <c r="N24" s="20" t="s">
        <v>177</v>
      </c>
      <c r="U24" s="20">
        <v>-17</v>
      </c>
      <c r="X24" s="20" t="s">
        <v>178</v>
      </c>
      <c r="Y24" s="4">
        <v>8699.1053546606508</v>
      </c>
      <c r="Z24" s="20">
        <v>104</v>
      </c>
      <c r="AA24" s="4">
        <v>8000</v>
      </c>
      <c r="AB24" s="4">
        <v>-10000</v>
      </c>
      <c r="AC24" s="4">
        <v>-19000</v>
      </c>
      <c r="AD24" s="20" t="s">
        <v>182</v>
      </c>
      <c r="AE24" s="5" t="s">
        <v>11</v>
      </c>
    </row>
    <row r="25" spans="1:70" s="20" customFormat="1" ht="116" x14ac:dyDescent="0.35">
      <c r="A25" s="35">
        <v>38</v>
      </c>
      <c r="B25" s="1" t="s">
        <v>172</v>
      </c>
      <c r="C25" s="1" t="s">
        <v>173</v>
      </c>
      <c r="D25" s="1" t="s">
        <v>183</v>
      </c>
      <c r="E25" s="1" t="s">
        <v>184</v>
      </c>
      <c r="F25" s="2"/>
      <c r="G25" s="3">
        <v>4000000</v>
      </c>
      <c r="H25" s="3" t="s">
        <v>4</v>
      </c>
      <c r="I25" s="2" t="s">
        <v>56</v>
      </c>
      <c r="J25" s="1" t="s">
        <v>185</v>
      </c>
      <c r="K25" s="22" t="s">
        <v>193</v>
      </c>
      <c r="L25" s="20">
        <v>2023</v>
      </c>
      <c r="M25" s="20">
        <v>20</v>
      </c>
      <c r="N25" s="20" t="s">
        <v>186</v>
      </c>
      <c r="O25" s="20">
        <v>-0.12</v>
      </c>
      <c r="P25" s="20">
        <v>-6.9999999999999999E-4</v>
      </c>
      <c r="S25" s="20">
        <v>-5.4000000000000003E-3</v>
      </c>
      <c r="U25" s="20">
        <v>-143.5</v>
      </c>
      <c r="V25" s="20">
        <v>-0.04</v>
      </c>
      <c r="X25" s="20" t="s">
        <v>154</v>
      </c>
      <c r="Y25" s="4">
        <v>28997.017848873311</v>
      </c>
      <c r="Z25" s="20">
        <v>104</v>
      </c>
      <c r="AA25" s="20">
        <v>121000</v>
      </c>
      <c r="AB25" s="20">
        <v>775</v>
      </c>
      <c r="AC25" s="4">
        <v>7270</v>
      </c>
      <c r="AD25" s="20" t="s">
        <v>187</v>
      </c>
      <c r="AE25" s="5" t="s">
        <v>11</v>
      </c>
    </row>
    <row r="26" spans="1:70" s="20" customFormat="1" x14ac:dyDescent="0.35">
      <c r="F26" s="15"/>
    </row>
    <row r="27" spans="1:70" s="20" customFormat="1" x14ac:dyDescent="0.35">
      <c r="F27" s="15"/>
    </row>
    <row r="28" spans="1:70" s="20" customFormat="1" x14ac:dyDescent="0.35">
      <c r="F28" s="15"/>
    </row>
    <row r="29" spans="1:70" s="20" customFormat="1" x14ac:dyDescent="0.35">
      <c r="F29" s="15"/>
    </row>
    <row r="30" spans="1:70" s="20" customFormat="1" x14ac:dyDescent="0.35">
      <c r="F30" s="15"/>
    </row>
    <row r="31" spans="1:70" s="20" customFormat="1" x14ac:dyDescent="0.35">
      <c r="F31" s="15"/>
    </row>
    <row r="32" spans="1:70" s="20" customFormat="1" x14ac:dyDescent="0.35">
      <c r="F32" s="15"/>
    </row>
    <row r="33" spans="6:6" s="20" customFormat="1" x14ac:dyDescent="0.35">
      <c r="F33" s="15"/>
    </row>
    <row r="34" spans="6:6" s="20" customFormat="1" x14ac:dyDescent="0.35">
      <c r="F34" s="15"/>
    </row>
    <row r="35" spans="6:6" s="20" customFormat="1" x14ac:dyDescent="0.35">
      <c r="F35" s="15"/>
    </row>
    <row r="36" spans="6:6" s="20" customFormat="1" x14ac:dyDescent="0.35">
      <c r="F36" s="15"/>
    </row>
    <row r="37" spans="6:6" s="20" customFormat="1" x14ac:dyDescent="0.35">
      <c r="F37" s="15"/>
    </row>
    <row r="38" spans="6:6" s="20" customFormat="1" x14ac:dyDescent="0.35">
      <c r="F38" s="15"/>
    </row>
    <row r="39" spans="6:6" s="20" customFormat="1" x14ac:dyDescent="0.35">
      <c r="F39" s="15"/>
    </row>
    <row r="40" spans="6:6" s="20" customFormat="1" x14ac:dyDescent="0.35">
      <c r="F40" s="15"/>
    </row>
    <row r="41" spans="6:6" s="20" customFormat="1" x14ac:dyDescent="0.35">
      <c r="F41" s="15"/>
    </row>
    <row r="42" spans="6:6" s="20" customFormat="1" x14ac:dyDescent="0.35">
      <c r="F42" s="15"/>
    </row>
    <row r="43" spans="6:6" s="20" customFormat="1" x14ac:dyDescent="0.35">
      <c r="F43" s="15"/>
    </row>
    <row r="44" spans="6:6" s="20" customFormat="1" x14ac:dyDescent="0.35">
      <c r="F44" s="15"/>
    </row>
    <row r="45" spans="6:6" s="20" customFormat="1" x14ac:dyDescent="0.35">
      <c r="F45" s="15"/>
    </row>
    <row r="46" spans="6:6" s="20" customFormat="1" x14ac:dyDescent="0.35">
      <c r="F46" s="15"/>
    </row>
    <row r="47" spans="6:6" s="20" customFormat="1" x14ac:dyDescent="0.35">
      <c r="F47" s="15"/>
    </row>
    <row r="48" spans="6:6" s="20" customFormat="1" x14ac:dyDescent="0.35">
      <c r="F48" s="15"/>
    </row>
    <row r="49" spans="6:6" s="20" customFormat="1" x14ac:dyDescent="0.35">
      <c r="F49" s="15"/>
    </row>
    <row r="50" spans="6:6" s="20" customFormat="1" x14ac:dyDescent="0.35">
      <c r="F50" s="15"/>
    </row>
    <row r="51" spans="6:6" s="20" customFormat="1" x14ac:dyDescent="0.35">
      <c r="F51" s="15"/>
    </row>
    <row r="52" spans="6:6" s="20" customFormat="1" x14ac:dyDescent="0.35">
      <c r="F52" s="15"/>
    </row>
    <row r="53" spans="6:6" s="20" customFormat="1" x14ac:dyDescent="0.35">
      <c r="F53" s="15"/>
    </row>
    <row r="54" spans="6:6" s="20" customFormat="1" x14ac:dyDescent="0.35">
      <c r="F54" s="15"/>
    </row>
    <row r="55" spans="6:6" s="20" customFormat="1" x14ac:dyDescent="0.35">
      <c r="F55" s="15"/>
    </row>
    <row r="56" spans="6:6" s="20" customFormat="1" x14ac:dyDescent="0.35">
      <c r="F56" s="15"/>
    </row>
    <row r="57" spans="6:6" s="20" customFormat="1" x14ac:dyDescent="0.35">
      <c r="F57" s="15"/>
    </row>
    <row r="58" spans="6:6" s="20" customFormat="1" x14ac:dyDescent="0.35">
      <c r="F58" s="15"/>
    </row>
    <row r="59" spans="6:6" s="20" customFormat="1" x14ac:dyDescent="0.35">
      <c r="F59" s="15"/>
    </row>
    <row r="60" spans="6:6" s="20" customFormat="1" x14ac:dyDescent="0.35">
      <c r="F60" s="15"/>
    </row>
    <row r="61" spans="6:6" s="20" customFormat="1" x14ac:dyDescent="0.35">
      <c r="F61" s="15"/>
    </row>
    <row r="62" spans="6:6" s="20" customFormat="1" x14ac:dyDescent="0.35">
      <c r="F62" s="15"/>
    </row>
    <row r="63" spans="6:6" s="20" customFormat="1" x14ac:dyDescent="0.35">
      <c r="F63" s="15"/>
    </row>
    <row r="64" spans="6:6" s="20" customFormat="1" x14ac:dyDescent="0.35">
      <c r="F64" s="15"/>
    </row>
    <row r="65" spans="6:6" s="20" customFormat="1" x14ac:dyDescent="0.35">
      <c r="F65" s="15"/>
    </row>
    <row r="66" spans="6:6" s="20" customFormat="1" x14ac:dyDescent="0.35">
      <c r="F66" s="15"/>
    </row>
    <row r="67" spans="6:6" s="20" customFormat="1" x14ac:dyDescent="0.35">
      <c r="F67" s="15"/>
    </row>
    <row r="68" spans="6:6" s="20" customFormat="1" x14ac:dyDescent="0.35">
      <c r="F68" s="15"/>
    </row>
    <row r="69" spans="6:6" s="20" customFormat="1" x14ac:dyDescent="0.35">
      <c r="F69" s="15"/>
    </row>
    <row r="70" spans="6:6" s="20" customFormat="1" x14ac:dyDescent="0.35">
      <c r="F70" s="15"/>
    </row>
    <row r="71" spans="6:6" s="20" customFormat="1" x14ac:dyDescent="0.35">
      <c r="F71" s="15"/>
    </row>
    <row r="72" spans="6:6" s="20" customFormat="1" x14ac:dyDescent="0.35">
      <c r="F72" s="15"/>
    </row>
    <row r="73" spans="6:6" s="20" customFormat="1" x14ac:dyDescent="0.35">
      <c r="F73" s="15"/>
    </row>
    <row r="74" spans="6:6" s="20" customFormat="1" x14ac:dyDescent="0.35">
      <c r="F74" s="15"/>
    </row>
    <row r="75" spans="6:6" s="20" customFormat="1" x14ac:dyDescent="0.35">
      <c r="F75" s="15"/>
    </row>
    <row r="76" spans="6:6" s="20" customFormat="1" x14ac:dyDescent="0.35">
      <c r="F76" s="15"/>
    </row>
    <row r="77" spans="6:6" s="20" customFormat="1" x14ac:dyDescent="0.35">
      <c r="F77" s="15"/>
    </row>
    <row r="78" spans="6:6" s="20" customFormat="1" x14ac:dyDescent="0.35">
      <c r="F78" s="15"/>
    </row>
    <row r="79" spans="6:6" s="20" customFormat="1" x14ac:dyDescent="0.35">
      <c r="F79" s="15"/>
    </row>
    <row r="80" spans="6:6" s="20" customFormat="1" x14ac:dyDescent="0.35">
      <c r="F80" s="15"/>
    </row>
    <row r="81" spans="6:6" s="20" customFormat="1" x14ac:dyDescent="0.35">
      <c r="F81" s="15"/>
    </row>
    <row r="82" spans="6:6" s="20" customFormat="1" x14ac:dyDescent="0.35">
      <c r="F82" s="15"/>
    </row>
    <row r="83" spans="6:6" s="20" customFormat="1" x14ac:dyDescent="0.35">
      <c r="F83" s="15"/>
    </row>
    <row r="84" spans="6:6" s="20" customFormat="1" x14ac:dyDescent="0.35">
      <c r="F84" s="15"/>
    </row>
    <row r="85" spans="6:6" s="20" customFormat="1" x14ac:dyDescent="0.35">
      <c r="F85" s="15"/>
    </row>
    <row r="86" spans="6:6" s="20" customFormat="1" x14ac:dyDescent="0.35">
      <c r="F86" s="15"/>
    </row>
    <row r="87" spans="6:6" s="20" customFormat="1" x14ac:dyDescent="0.35">
      <c r="F87" s="15"/>
    </row>
    <row r="88" spans="6:6" s="20" customFormat="1" x14ac:dyDescent="0.35">
      <c r="F88" s="15"/>
    </row>
    <row r="89" spans="6:6" s="20" customFormat="1" x14ac:dyDescent="0.35">
      <c r="F89" s="15"/>
    </row>
    <row r="90" spans="6:6" s="20" customFormat="1" x14ac:dyDescent="0.35">
      <c r="F90" s="15"/>
    </row>
    <row r="91" spans="6:6" s="20" customFormat="1" x14ac:dyDescent="0.35">
      <c r="F91" s="15"/>
    </row>
    <row r="92" spans="6:6" s="20" customFormat="1" x14ac:dyDescent="0.35">
      <c r="F92" s="15"/>
    </row>
    <row r="93" spans="6:6" s="20" customFormat="1" x14ac:dyDescent="0.35">
      <c r="F93" s="15"/>
    </row>
    <row r="94" spans="6:6" s="20" customFormat="1" x14ac:dyDescent="0.35">
      <c r="F94" s="15"/>
    </row>
    <row r="95" spans="6:6" s="20" customFormat="1" x14ac:dyDescent="0.35">
      <c r="F95" s="15"/>
    </row>
    <row r="96" spans="6:6" s="20" customFormat="1" x14ac:dyDescent="0.35">
      <c r="F96" s="15"/>
    </row>
    <row r="97" spans="6:20" s="20" customFormat="1" x14ac:dyDescent="0.35">
      <c r="F97" s="15"/>
    </row>
    <row r="98" spans="6:20" s="20" customFormat="1" x14ac:dyDescent="0.35">
      <c r="F98" s="15"/>
    </row>
    <row r="99" spans="6:20" s="20" customFormat="1" x14ac:dyDescent="0.35">
      <c r="F99" s="15"/>
    </row>
    <row r="100" spans="6:20" s="20" customFormat="1" x14ac:dyDescent="0.35">
      <c r="F100" s="15"/>
    </row>
    <row r="101" spans="6:20" s="20" customFormat="1" x14ac:dyDescent="0.35">
      <c r="F101" s="15"/>
    </row>
    <row r="102" spans="6:20" s="20" customFormat="1" x14ac:dyDescent="0.35">
      <c r="F102" s="15"/>
    </row>
    <row r="103" spans="6:20" s="20" customFormat="1" x14ac:dyDescent="0.35">
      <c r="F103" s="15"/>
    </row>
    <row r="104" spans="6:20" s="20" customFormat="1" x14ac:dyDescent="0.35">
      <c r="F104" s="15"/>
    </row>
    <row r="105" spans="6:20" s="20" customFormat="1" x14ac:dyDescent="0.35">
      <c r="F105" s="15"/>
    </row>
    <row r="106" spans="6:20" s="20" customFormat="1" x14ac:dyDescent="0.35">
      <c r="F106" s="15"/>
    </row>
    <row r="107" spans="6:20" s="20" customFormat="1" x14ac:dyDescent="0.35">
      <c r="F107" s="15"/>
    </row>
    <row r="108" spans="6:20" s="20" customFormat="1" x14ac:dyDescent="0.35">
      <c r="F108" s="15"/>
    </row>
    <row r="109" spans="6:20" s="20" customFormat="1" x14ac:dyDescent="0.35">
      <c r="F109" s="15"/>
    </row>
    <row r="110" spans="6:20" s="5" customFormat="1" x14ac:dyDescent="0.35">
      <c r="F110" s="16"/>
      <c r="J110" s="20"/>
      <c r="K110" s="20"/>
      <c r="O110" s="20"/>
      <c r="P110" s="20"/>
      <c r="Q110" s="20"/>
      <c r="R110" s="20"/>
      <c r="S110" s="20"/>
      <c r="T110" s="20"/>
    </row>
    <row r="111" spans="6:20" s="5" customFormat="1" x14ac:dyDescent="0.35">
      <c r="F111" s="16"/>
      <c r="J111" s="20"/>
      <c r="K111" s="20"/>
      <c r="O111" s="20"/>
      <c r="P111" s="20"/>
      <c r="Q111" s="20"/>
      <c r="R111" s="20"/>
      <c r="S111" s="20"/>
      <c r="T111" s="20"/>
    </row>
    <row r="112" spans="6:20" s="5" customFormat="1" x14ac:dyDescent="0.35">
      <c r="F112" s="16"/>
      <c r="J112" s="20"/>
      <c r="K112" s="20"/>
      <c r="O112" s="20"/>
      <c r="P112" s="20"/>
      <c r="Q112" s="20"/>
      <c r="R112" s="20"/>
      <c r="S112" s="20"/>
      <c r="T112" s="20"/>
    </row>
    <row r="113" spans="6:20" s="5" customFormat="1" x14ac:dyDescent="0.35">
      <c r="F113" s="16"/>
      <c r="J113" s="20"/>
      <c r="K113" s="20"/>
      <c r="O113" s="20"/>
      <c r="P113" s="20"/>
      <c r="Q113" s="20"/>
      <c r="R113" s="20"/>
      <c r="S113" s="20"/>
      <c r="T113" s="20"/>
    </row>
    <row r="114" spans="6:20" s="5" customFormat="1" x14ac:dyDescent="0.35">
      <c r="F114" s="16"/>
      <c r="J114" s="20"/>
      <c r="K114" s="20"/>
      <c r="O114" s="20"/>
      <c r="P114" s="20"/>
      <c r="Q114" s="20"/>
      <c r="R114" s="20"/>
      <c r="S114" s="20"/>
      <c r="T114" s="20"/>
    </row>
    <row r="115" spans="6:20" s="5" customFormat="1" x14ac:dyDescent="0.35">
      <c r="F115" s="16"/>
      <c r="J115" s="20"/>
      <c r="K115" s="20"/>
      <c r="O115" s="20"/>
      <c r="P115" s="20"/>
      <c r="Q115" s="20"/>
      <c r="R115" s="20"/>
      <c r="S115" s="20"/>
      <c r="T115" s="20"/>
    </row>
    <row r="116" spans="6:20" s="5" customFormat="1" x14ac:dyDescent="0.35">
      <c r="F116" s="16"/>
      <c r="J116" s="20"/>
      <c r="K116" s="20"/>
      <c r="O116" s="20"/>
      <c r="P116" s="20"/>
      <c r="Q116" s="20"/>
      <c r="R116" s="20"/>
      <c r="S116" s="20"/>
      <c r="T116" s="20"/>
    </row>
    <row r="117" spans="6:20" s="5" customFormat="1" x14ac:dyDescent="0.35">
      <c r="F117" s="16"/>
      <c r="J117" s="20"/>
      <c r="K117" s="20"/>
      <c r="O117" s="20"/>
      <c r="P117" s="20"/>
      <c r="Q117" s="20"/>
      <c r="R117" s="20"/>
      <c r="S117" s="20"/>
      <c r="T117" s="20"/>
    </row>
    <row r="118" spans="6:20" s="5" customFormat="1" x14ac:dyDescent="0.35">
      <c r="F118" s="16"/>
      <c r="J118" s="20"/>
      <c r="K118" s="20"/>
      <c r="O118" s="20"/>
      <c r="P118" s="20"/>
      <c r="Q118" s="20"/>
      <c r="R118" s="20"/>
      <c r="S118" s="20"/>
      <c r="T118" s="20"/>
    </row>
    <row r="119" spans="6:20" s="5" customFormat="1" x14ac:dyDescent="0.35">
      <c r="F119" s="16"/>
      <c r="J119" s="20"/>
      <c r="K119" s="20"/>
      <c r="O119" s="20"/>
      <c r="P119" s="20"/>
      <c r="Q119" s="20"/>
      <c r="R119" s="20"/>
      <c r="S119" s="20"/>
      <c r="T119" s="20"/>
    </row>
    <row r="120" spans="6:20" s="5" customFormat="1" x14ac:dyDescent="0.35">
      <c r="F120" s="16"/>
      <c r="J120" s="20"/>
      <c r="K120" s="20"/>
      <c r="O120" s="20"/>
      <c r="P120" s="20"/>
      <c r="Q120" s="20"/>
      <c r="R120" s="20"/>
      <c r="S120" s="20"/>
      <c r="T120" s="20"/>
    </row>
    <row r="121" spans="6:20" s="5" customFormat="1" x14ac:dyDescent="0.35">
      <c r="F121" s="16"/>
      <c r="J121" s="20"/>
      <c r="K121" s="20"/>
      <c r="O121" s="20"/>
      <c r="P121" s="20"/>
      <c r="Q121" s="20"/>
      <c r="R121" s="20"/>
      <c r="S121" s="20"/>
      <c r="T121" s="20"/>
    </row>
    <row r="122" spans="6:20" s="5" customFormat="1" x14ac:dyDescent="0.35">
      <c r="F122" s="16"/>
      <c r="J122" s="20"/>
      <c r="K122" s="20"/>
      <c r="O122" s="20"/>
      <c r="P122" s="20"/>
      <c r="Q122" s="20"/>
      <c r="R122" s="20"/>
      <c r="S122" s="20"/>
      <c r="T122" s="20"/>
    </row>
    <row r="123" spans="6:20" s="5" customFormat="1" x14ac:dyDescent="0.35">
      <c r="F123" s="16"/>
      <c r="J123" s="20"/>
      <c r="K123" s="20"/>
      <c r="O123" s="20"/>
      <c r="P123" s="20"/>
      <c r="Q123" s="20"/>
      <c r="R123" s="20"/>
      <c r="S123" s="20"/>
      <c r="T123" s="20"/>
    </row>
    <row r="124" spans="6:20" s="5" customFormat="1" x14ac:dyDescent="0.35">
      <c r="F124" s="16"/>
      <c r="J124" s="20"/>
      <c r="K124" s="20"/>
      <c r="O124" s="20"/>
      <c r="P124" s="20"/>
      <c r="Q124" s="20"/>
      <c r="R124" s="20"/>
      <c r="S124" s="20"/>
      <c r="T124" s="20"/>
    </row>
    <row r="125" spans="6:20" s="5" customFormat="1" x14ac:dyDescent="0.35">
      <c r="F125" s="16"/>
      <c r="J125" s="20"/>
      <c r="K125" s="20"/>
      <c r="O125" s="20"/>
      <c r="P125" s="20"/>
      <c r="Q125" s="20"/>
      <c r="R125" s="20"/>
      <c r="S125" s="20"/>
      <c r="T125" s="20"/>
    </row>
    <row r="126" spans="6:20" s="5" customFormat="1" x14ac:dyDescent="0.35">
      <c r="F126" s="16"/>
      <c r="J126" s="20"/>
      <c r="K126" s="20"/>
      <c r="O126" s="20"/>
      <c r="P126" s="20"/>
      <c r="Q126" s="20"/>
      <c r="R126" s="20"/>
      <c r="S126" s="20"/>
      <c r="T126" s="20"/>
    </row>
    <row r="127" spans="6:20" s="5" customFormat="1" x14ac:dyDescent="0.35">
      <c r="F127" s="16"/>
      <c r="J127" s="20"/>
      <c r="K127" s="20"/>
      <c r="O127" s="20"/>
      <c r="P127" s="20"/>
      <c r="Q127" s="20"/>
      <c r="R127" s="20"/>
      <c r="S127" s="20"/>
      <c r="T127" s="20"/>
    </row>
    <row r="128" spans="6:20" s="5" customFormat="1" x14ac:dyDescent="0.35">
      <c r="F128" s="16"/>
      <c r="J128" s="20"/>
      <c r="K128" s="20"/>
      <c r="O128" s="20"/>
      <c r="P128" s="20"/>
      <c r="Q128" s="20"/>
      <c r="R128" s="20"/>
      <c r="S128" s="20"/>
      <c r="T128" s="20"/>
    </row>
    <row r="129" spans="6:20" s="5" customFormat="1" x14ac:dyDescent="0.35">
      <c r="F129" s="16"/>
      <c r="J129" s="20"/>
      <c r="K129" s="20"/>
      <c r="O129" s="20"/>
      <c r="P129" s="20"/>
      <c r="Q129" s="20"/>
      <c r="R129" s="20"/>
      <c r="S129" s="20"/>
      <c r="T129" s="20"/>
    </row>
    <row r="130" spans="6:20" s="5" customFormat="1" x14ac:dyDescent="0.35">
      <c r="F130" s="16"/>
      <c r="J130" s="20"/>
      <c r="K130" s="20"/>
      <c r="O130" s="20"/>
      <c r="P130" s="20"/>
      <c r="Q130" s="20"/>
      <c r="R130" s="20"/>
      <c r="S130" s="20"/>
      <c r="T130" s="20"/>
    </row>
    <row r="131" spans="6:20" s="5" customFormat="1" x14ac:dyDescent="0.35">
      <c r="F131" s="16"/>
      <c r="J131" s="20"/>
      <c r="K131" s="20"/>
      <c r="O131" s="20"/>
      <c r="P131" s="20"/>
      <c r="Q131" s="20"/>
      <c r="R131" s="20"/>
      <c r="S131" s="20"/>
      <c r="T131" s="20"/>
    </row>
    <row r="132" spans="6:20" s="5" customFormat="1" x14ac:dyDescent="0.35">
      <c r="F132" s="16"/>
      <c r="J132" s="20"/>
      <c r="K132" s="20"/>
      <c r="O132" s="20"/>
      <c r="P132" s="20"/>
      <c r="Q132" s="20"/>
      <c r="R132" s="20"/>
      <c r="S132" s="20"/>
      <c r="T132" s="20"/>
    </row>
    <row r="133" spans="6:20" s="5" customFormat="1" x14ac:dyDescent="0.35">
      <c r="F133" s="16"/>
      <c r="J133" s="20"/>
      <c r="K133" s="20"/>
      <c r="O133" s="20"/>
      <c r="P133" s="20"/>
      <c r="Q133" s="20"/>
      <c r="R133" s="20"/>
      <c r="S133" s="20"/>
      <c r="T133" s="20"/>
    </row>
    <row r="134" spans="6:20" s="5" customFormat="1" x14ac:dyDescent="0.35">
      <c r="F134" s="16"/>
      <c r="J134" s="20"/>
      <c r="K134" s="20"/>
      <c r="O134" s="20"/>
      <c r="P134" s="20"/>
      <c r="Q134" s="20"/>
      <c r="R134" s="20"/>
      <c r="S134" s="20"/>
      <c r="T134" s="20"/>
    </row>
    <row r="135" spans="6:20" s="5" customFormat="1" x14ac:dyDescent="0.35">
      <c r="F135" s="16"/>
      <c r="J135" s="20"/>
      <c r="K135" s="20"/>
      <c r="O135" s="20"/>
      <c r="P135" s="20"/>
      <c r="Q135" s="20"/>
      <c r="R135" s="20"/>
      <c r="S135" s="20"/>
      <c r="T135" s="20"/>
    </row>
    <row r="136" spans="6:20" s="5" customFormat="1" x14ac:dyDescent="0.35">
      <c r="F136" s="16"/>
      <c r="J136" s="20"/>
      <c r="K136" s="20"/>
      <c r="O136" s="20"/>
      <c r="P136" s="20"/>
      <c r="Q136" s="20"/>
      <c r="R136" s="20"/>
      <c r="S136" s="20"/>
      <c r="T136" s="20"/>
    </row>
    <row r="137" spans="6:20" x14ac:dyDescent="0.35">
      <c r="J137" s="18"/>
      <c r="K137" s="18"/>
    </row>
    <row r="138" spans="6:20" x14ac:dyDescent="0.35">
      <c r="J138" s="18"/>
      <c r="K138" s="18"/>
    </row>
    <row r="139" spans="6:20" x14ac:dyDescent="0.35">
      <c r="J139" s="18"/>
      <c r="K139" s="18"/>
    </row>
    <row r="140" spans="6:20" x14ac:dyDescent="0.35">
      <c r="J140" s="18"/>
      <c r="K140" s="18"/>
    </row>
    <row r="141" spans="6:20" x14ac:dyDescent="0.35">
      <c r="J141" s="18"/>
      <c r="K141" s="18"/>
    </row>
    <row r="142" spans="6:20" x14ac:dyDescent="0.35">
      <c r="J142" s="18"/>
      <c r="K142" s="18"/>
    </row>
  </sheetData>
  <mergeCells count="11">
    <mergeCell ref="AC1:AC2"/>
    <mergeCell ref="AD1:AD2"/>
    <mergeCell ref="AE1:AE2"/>
    <mergeCell ref="Z3:Z9"/>
    <mergeCell ref="Z16:Z19"/>
    <mergeCell ref="Y1:AB1"/>
    <mergeCell ref="A1:J1"/>
    <mergeCell ref="L1:N1"/>
    <mergeCell ref="O1:V1"/>
    <mergeCell ref="W1:W2"/>
    <mergeCell ref="X1:X2"/>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31"/>
  <sheetViews>
    <sheetView topLeftCell="BC1" zoomScale="36" zoomScaleNormal="36" workbookViewId="0">
      <selection activeCell="CW39" sqref="CW39"/>
    </sheetView>
  </sheetViews>
  <sheetFormatPr defaultColWidth="8.81640625" defaultRowHeight="16.5" x14ac:dyDescent="0.45"/>
  <cols>
    <col min="1" max="1" width="8.90625" style="81" bestFit="1" customWidth="1"/>
    <col min="2" max="2" width="27.81640625" style="81" bestFit="1" customWidth="1"/>
    <col min="3" max="3" width="27.81640625" style="81" customWidth="1"/>
    <col min="4" max="6" width="24.6328125" style="81" customWidth="1"/>
    <col min="7" max="36" width="11" style="81" customWidth="1"/>
    <col min="37" max="37" width="9.1796875" style="81" bestFit="1" customWidth="1"/>
    <col min="38" max="39" width="10.6328125" style="81" bestFit="1" customWidth="1"/>
    <col min="40" max="42" width="11" style="81" bestFit="1" customWidth="1"/>
    <col min="43" max="45" width="10.6328125" style="81" bestFit="1" customWidth="1"/>
    <col min="46" max="46" width="10.1796875" style="81" bestFit="1" customWidth="1"/>
    <col min="47" max="47" width="11" style="81" bestFit="1" customWidth="1"/>
    <col min="48" max="48" width="10.6328125" style="81" bestFit="1" customWidth="1"/>
    <col min="49" max="50" width="11" style="81" bestFit="1" customWidth="1"/>
    <col min="51" max="51" width="11.1796875" style="81" bestFit="1" customWidth="1"/>
    <col min="52" max="52" width="11" style="81" bestFit="1" customWidth="1"/>
    <col min="53" max="54" width="11.81640625" style="81" bestFit="1" customWidth="1"/>
    <col min="55" max="55" width="11.54296875" style="81" bestFit="1" customWidth="1"/>
    <col min="56" max="57" width="11.81640625" style="81" bestFit="1" customWidth="1"/>
    <col min="58" max="58" width="11.54296875" style="81" bestFit="1" customWidth="1"/>
    <col min="59" max="60" width="11.81640625" style="81" bestFit="1" customWidth="1"/>
    <col min="61" max="61" width="11.54296875" style="81" bestFit="1" customWidth="1"/>
    <col min="62" max="62" width="11.81640625" style="81" bestFit="1" customWidth="1"/>
    <col min="63" max="64" width="11.54296875" style="81" bestFit="1" customWidth="1"/>
    <col min="65" max="65" width="12.08984375" style="81" bestFit="1" customWidth="1"/>
    <col min="66" max="66" width="11.08984375" style="81" customWidth="1"/>
    <col min="67" max="67" width="9.54296875" style="81" bestFit="1" customWidth="1"/>
    <col min="68" max="71" width="9.90625" style="81" bestFit="1" customWidth="1"/>
    <col min="72" max="72" width="9.54296875" style="81" bestFit="1" customWidth="1"/>
    <col min="73" max="73" width="9.90625" style="81" bestFit="1" customWidth="1"/>
    <col min="74" max="74" width="9.54296875" style="81" bestFit="1" customWidth="1"/>
    <col min="75" max="75" width="9.90625" style="81" bestFit="1" customWidth="1"/>
    <col min="76" max="76" width="9.36328125" style="81" bestFit="1" customWidth="1"/>
    <col min="77" max="78" width="9.90625" style="81" bestFit="1" customWidth="1"/>
    <col min="79" max="79" width="9.54296875" style="81" bestFit="1" customWidth="1"/>
    <col min="80" max="80" width="9.90625" style="81" bestFit="1" customWidth="1"/>
    <col min="81" max="82" width="9.54296875" style="81" bestFit="1" customWidth="1"/>
    <col min="83" max="83" width="9.90625" style="81" bestFit="1" customWidth="1"/>
    <col min="84" max="84" width="9.54296875" style="81" bestFit="1" customWidth="1"/>
    <col min="85" max="85" width="9.36328125" style="81" bestFit="1" customWidth="1"/>
    <col min="86" max="86" width="9.90625" style="81" bestFit="1" customWidth="1"/>
    <col min="87" max="90" width="9.1796875" style="81" bestFit="1" customWidth="1"/>
    <col min="91" max="94" width="9.36328125" style="81" bestFit="1" customWidth="1"/>
    <col min="95" max="95" width="8.1796875" style="81" bestFit="1" customWidth="1"/>
    <col min="96" max="96" width="7.453125" style="81" customWidth="1"/>
    <col min="97" max="97" width="11" style="81" bestFit="1" customWidth="1"/>
    <col min="98" max="98" width="8.81640625" style="81"/>
    <col min="99" max="99" width="11.90625" style="81" bestFit="1" customWidth="1"/>
    <col min="100" max="128" width="8.90625" style="81" bestFit="1" customWidth="1"/>
    <col min="129" max="16384" width="8.81640625" style="81"/>
  </cols>
  <sheetData>
    <row r="1" spans="1:128" s="56" customFormat="1" x14ac:dyDescent="0.45">
      <c r="F1" s="83"/>
      <c r="G1" s="327" t="s">
        <v>367</v>
      </c>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8"/>
      <c r="AK1" s="334" t="s">
        <v>368</v>
      </c>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35"/>
      <c r="BO1" s="330" t="s">
        <v>366</v>
      </c>
      <c r="BP1" s="331"/>
      <c r="BQ1" s="331"/>
      <c r="BR1" s="331"/>
      <c r="BS1" s="331"/>
      <c r="BT1" s="331"/>
      <c r="BU1" s="331"/>
      <c r="BV1" s="331"/>
      <c r="BW1" s="331"/>
      <c r="BX1" s="331"/>
      <c r="BY1" s="331"/>
      <c r="BZ1" s="331"/>
      <c r="CA1" s="331"/>
      <c r="CB1" s="331"/>
      <c r="CC1" s="331"/>
      <c r="CD1" s="331"/>
      <c r="CE1" s="331"/>
      <c r="CF1" s="331"/>
      <c r="CG1" s="331"/>
      <c r="CH1" s="331"/>
      <c r="CI1" s="331"/>
      <c r="CJ1" s="331"/>
      <c r="CK1" s="331"/>
      <c r="CL1" s="331"/>
      <c r="CM1" s="331"/>
      <c r="CN1" s="331"/>
      <c r="CO1" s="331"/>
      <c r="CP1" s="331"/>
      <c r="CQ1" s="331"/>
      <c r="CR1" s="332"/>
      <c r="CS1" s="58" t="s">
        <v>366</v>
      </c>
      <c r="CT1" s="59"/>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row>
    <row r="2" spans="1:128" s="56" customFormat="1" ht="49.5" x14ac:dyDescent="0.45">
      <c r="A2" s="61" t="s">
        <v>12</v>
      </c>
      <c r="B2" s="61" t="s">
        <v>13</v>
      </c>
      <c r="C2" s="61" t="s">
        <v>15</v>
      </c>
      <c r="D2" s="61" t="s">
        <v>22</v>
      </c>
      <c r="E2" s="61" t="s">
        <v>20</v>
      </c>
      <c r="F2" s="84" t="str">
        <f>Data!Y2</f>
        <v>Ročná kumulatívna zmena cien pre odberateľov (EUR/rok)</v>
      </c>
      <c r="G2" s="64">
        <v>1</v>
      </c>
      <c r="H2" s="64">
        <v>2</v>
      </c>
      <c r="I2" s="64">
        <v>3</v>
      </c>
      <c r="J2" s="64">
        <v>4</v>
      </c>
      <c r="K2" s="64">
        <v>5</v>
      </c>
      <c r="L2" s="64">
        <v>6</v>
      </c>
      <c r="M2" s="64">
        <v>7</v>
      </c>
      <c r="N2" s="64">
        <v>8</v>
      </c>
      <c r="O2" s="64">
        <v>9</v>
      </c>
      <c r="P2" s="64">
        <v>10</v>
      </c>
      <c r="Q2" s="64">
        <v>11</v>
      </c>
      <c r="R2" s="64">
        <v>12</v>
      </c>
      <c r="S2" s="64">
        <v>13</v>
      </c>
      <c r="T2" s="64">
        <v>14</v>
      </c>
      <c r="U2" s="64">
        <v>15</v>
      </c>
      <c r="V2" s="64">
        <v>16</v>
      </c>
      <c r="W2" s="64">
        <v>17</v>
      </c>
      <c r="X2" s="64">
        <v>18</v>
      </c>
      <c r="Y2" s="64">
        <v>19</v>
      </c>
      <c r="Z2" s="64">
        <v>20</v>
      </c>
      <c r="AA2" s="64">
        <v>21</v>
      </c>
      <c r="AB2" s="64">
        <v>22</v>
      </c>
      <c r="AC2" s="64">
        <v>23</v>
      </c>
      <c r="AD2" s="64">
        <v>24</v>
      </c>
      <c r="AE2" s="64">
        <v>25</v>
      </c>
      <c r="AF2" s="64">
        <v>26</v>
      </c>
      <c r="AG2" s="64">
        <v>27</v>
      </c>
      <c r="AH2" s="64">
        <v>28</v>
      </c>
      <c r="AI2" s="64">
        <v>29</v>
      </c>
      <c r="AJ2" s="65">
        <v>30</v>
      </c>
      <c r="AK2" s="64">
        <v>1</v>
      </c>
      <c r="AL2" s="64">
        <v>2</v>
      </c>
      <c r="AM2" s="64">
        <v>3</v>
      </c>
      <c r="AN2" s="64">
        <v>4</v>
      </c>
      <c r="AO2" s="64">
        <v>5</v>
      </c>
      <c r="AP2" s="64">
        <v>6</v>
      </c>
      <c r="AQ2" s="64">
        <v>7</v>
      </c>
      <c r="AR2" s="64">
        <v>8</v>
      </c>
      <c r="AS2" s="64">
        <v>9</v>
      </c>
      <c r="AT2" s="64">
        <v>10</v>
      </c>
      <c r="AU2" s="64">
        <v>11</v>
      </c>
      <c r="AV2" s="64">
        <v>12</v>
      </c>
      <c r="AW2" s="64">
        <v>13</v>
      </c>
      <c r="AX2" s="64">
        <v>14</v>
      </c>
      <c r="AY2" s="64">
        <v>15</v>
      </c>
      <c r="AZ2" s="64">
        <v>16</v>
      </c>
      <c r="BA2" s="64">
        <v>17</v>
      </c>
      <c r="BB2" s="64">
        <v>18</v>
      </c>
      <c r="BC2" s="64">
        <v>19</v>
      </c>
      <c r="BD2" s="64">
        <v>20</v>
      </c>
      <c r="BE2" s="64">
        <v>21</v>
      </c>
      <c r="BF2" s="64">
        <v>22</v>
      </c>
      <c r="BG2" s="64">
        <v>23</v>
      </c>
      <c r="BH2" s="64">
        <v>24</v>
      </c>
      <c r="BI2" s="64">
        <v>25</v>
      </c>
      <c r="BJ2" s="64">
        <v>26</v>
      </c>
      <c r="BK2" s="64">
        <v>27</v>
      </c>
      <c r="BL2" s="64">
        <v>28</v>
      </c>
      <c r="BM2" s="64">
        <v>29</v>
      </c>
      <c r="BN2" s="65">
        <v>30</v>
      </c>
      <c r="BO2" s="66">
        <v>1</v>
      </c>
      <c r="BP2" s="67">
        <v>2</v>
      </c>
      <c r="BQ2" s="67">
        <v>3</v>
      </c>
      <c r="BR2" s="67">
        <v>4</v>
      </c>
      <c r="BS2" s="67">
        <v>5</v>
      </c>
      <c r="BT2" s="67">
        <v>6</v>
      </c>
      <c r="BU2" s="67">
        <v>7</v>
      </c>
      <c r="BV2" s="67">
        <v>8</v>
      </c>
      <c r="BW2" s="67">
        <v>9</v>
      </c>
      <c r="BX2" s="67">
        <v>10</v>
      </c>
      <c r="BY2" s="67">
        <v>11</v>
      </c>
      <c r="BZ2" s="67">
        <v>12</v>
      </c>
      <c r="CA2" s="67">
        <v>13</v>
      </c>
      <c r="CB2" s="67">
        <v>14</v>
      </c>
      <c r="CC2" s="67">
        <v>15</v>
      </c>
      <c r="CD2" s="67">
        <v>16</v>
      </c>
      <c r="CE2" s="67">
        <v>17</v>
      </c>
      <c r="CF2" s="67">
        <v>18</v>
      </c>
      <c r="CG2" s="67">
        <v>19</v>
      </c>
      <c r="CH2" s="67">
        <v>20</v>
      </c>
      <c r="CI2" s="67">
        <v>21</v>
      </c>
      <c r="CJ2" s="67">
        <v>22</v>
      </c>
      <c r="CK2" s="67">
        <v>23</v>
      </c>
      <c r="CL2" s="67">
        <v>24</v>
      </c>
      <c r="CM2" s="67">
        <v>25</v>
      </c>
      <c r="CN2" s="67">
        <v>26</v>
      </c>
      <c r="CO2" s="67">
        <v>27</v>
      </c>
      <c r="CP2" s="67">
        <v>28</v>
      </c>
      <c r="CQ2" s="67">
        <v>29</v>
      </c>
      <c r="CR2" s="68">
        <v>30</v>
      </c>
      <c r="CS2" s="69" t="s">
        <v>369</v>
      </c>
      <c r="CT2" s="67"/>
      <c r="CU2" s="67">
        <v>1</v>
      </c>
      <c r="CV2" s="67">
        <v>2</v>
      </c>
      <c r="CW2" s="67">
        <v>3</v>
      </c>
      <c r="CX2" s="67">
        <v>4</v>
      </c>
      <c r="CY2" s="67">
        <v>5</v>
      </c>
      <c r="CZ2" s="67">
        <v>6</v>
      </c>
      <c r="DA2" s="67">
        <v>7</v>
      </c>
      <c r="DB2" s="67">
        <v>8</v>
      </c>
      <c r="DC2" s="67">
        <v>9</v>
      </c>
      <c r="DD2" s="67">
        <v>10</v>
      </c>
      <c r="DE2" s="67">
        <v>11</v>
      </c>
      <c r="DF2" s="67">
        <v>12</v>
      </c>
      <c r="DG2" s="67">
        <v>13</v>
      </c>
      <c r="DH2" s="67">
        <v>14</v>
      </c>
      <c r="DI2" s="67">
        <v>15</v>
      </c>
      <c r="DJ2" s="67">
        <v>16</v>
      </c>
      <c r="DK2" s="67">
        <v>17</v>
      </c>
      <c r="DL2" s="67">
        <v>18</v>
      </c>
      <c r="DM2" s="67">
        <v>19</v>
      </c>
      <c r="DN2" s="67">
        <v>20</v>
      </c>
      <c r="DO2" s="67">
        <v>21</v>
      </c>
      <c r="DP2" s="67">
        <v>22</v>
      </c>
      <c r="DQ2" s="67">
        <v>23</v>
      </c>
      <c r="DR2" s="67">
        <v>24</v>
      </c>
      <c r="DS2" s="67">
        <v>25</v>
      </c>
      <c r="DT2" s="67">
        <v>26</v>
      </c>
      <c r="DU2" s="67">
        <v>27</v>
      </c>
      <c r="DV2" s="67">
        <v>28</v>
      </c>
      <c r="DW2" s="67">
        <v>29</v>
      </c>
      <c r="DX2" s="68">
        <v>30</v>
      </c>
    </row>
    <row r="3" spans="1:128" s="80" customFormat="1" ht="31" customHeight="1" x14ac:dyDescent="0.35">
      <c r="A3" s="70">
        <v>1</v>
      </c>
      <c r="B3" s="71" t="s">
        <v>71</v>
      </c>
      <c r="C3" s="71" t="str">
        <f>INDEX(Data!$D$3:$D$29,MATCH('zmena cien tepla'!A3,Data!$A$3:$A$29,0))</f>
        <v>Zokruhovanie Staré mesto II. etapa</v>
      </c>
      <c r="D3" s="72">
        <f>INDEX(Data!$M$3:$M$29,MATCH('zmena cien tepla'!A3,Data!$A$3:$A$29,0))</f>
        <v>30</v>
      </c>
      <c r="E3" s="72" t="str">
        <f>INDEX(Data!$J$3:$J$29,MATCH('zmena cien tepla'!A3,Data!$A$3:$A$29,0))</f>
        <v>2024-2029</v>
      </c>
      <c r="F3" s="74">
        <f>INDEX(Data!$Y$3:$Y$29,MATCH('zmena cien tepla'!A3,Data!$A$3:$A$29,0))</f>
        <v>-123000</v>
      </c>
      <c r="G3" s="73">
        <f>$F3*-1</f>
        <v>123000</v>
      </c>
      <c r="H3" s="73">
        <f t="shared" ref="H3:W18" si="0">$F3*-1</f>
        <v>123000</v>
      </c>
      <c r="I3" s="73">
        <f t="shared" si="0"/>
        <v>123000</v>
      </c>
      <c r="J3" s="73">
        <f t="shared" si="0"/>
        <v>123000</v>
      </c>
      <c r="K3" s="73">
        <f t="shared" si="0"/>
        <v>123000</v>
      </c>
      <c r="L3" s="73">
        <f t="shared" si="0"/>
        <v>123000</v>
      </c>
      <c r="M3" s="73">
        <f t="shared" si="0"/>
        <v>123000</v>
      </c>
      <c r="N3" s="73">
        <f t="shared" si="0"/>
        <v>123000</v>
      </c>
      <c r="O3" s="73">
        <f t="shared" si="0"/>
        <v>123000</v>
      </c>
      <c r="P3" s="73">
        <f t="shared" si="0"/>
        <v>123000</v>
      </c>
      <c r="Q3" s="73">
        <f t="shared" si="0"/>
        <v>123000</v>
      </c>
      <c r="R3" s="73">
        <f t="shared" si="0"/>
        <v>123000</v>
      </c>
      <c r="S3" s="73">
        <f t="shared" si="0"/>
        <v>123000</v>
      </c>
      <c r="T3" s="73">
        <f t="shared" si="0"/>
        <v>123000</v>
      </c>
      <c r="U3" s="73">
        <f t="shared" si="0"/>
        <v>123000</v>
      </c>
      <c r="V3" s="73">
        <f t="shared" si="0"/>
        <v>123000</v>
      </c>
      <c r="W3" s="73">
        <f t="shared" si="0"/>
        <v>123000</v>
      </c>
      <c r="X3" s="73">
        <f t="shared" ref="X3:AJ18" si="1">$F3*-1</f>
        <v>123000</v>
      </c>
      <c r="Y3" s="73">
        <f t="shared" si="1"/>
        <v>123000</v>
      </c>
      <c r="Z3" s="73">
        <f t="shared" si="1"/>
        <v>123000</v>
      </c>
      <c r="AA3" s="73">
        <f t="shared" si="1"/>
        <v>123000</v>
      </c>
      <c r="AB3" s="73">
        <f t="shared" si="1"/>
        <v>123000</v>
      </c>
      <c r="AC3" s="73">
        <f t="shared" si="1"/>
        <v>123000</v>
      </c>
      <c r="AD3" s="73">
        <f t="shared" si="1"/>
        <v>123000</v>
      </c>
      <c r="AE3" s="73">
        <f t="shared" si="1"/>
        <v>123000</v>
      </c>
      <c r="AF3" s="73">
        <f t="shared" si="1"/>
        <v>123000</v>
      </c>
      <c r="AG3" s="73">
        <f t="shared" si="1"/>
        <v>123000</v>
      </c>
      <c r="AH3" s="73">
        <f t="shared" si="1"/>
        <v>123000</v>
      </c>
      <c r="AI3" s="73">
        <f t="shared" si="1"/>
        <v>123000</v>
      </c>
      <c r="AJ3" s="74">
        <f t="shared" si="1"/>
        <v>123000</v>
      </c>
      <c r="AK3" s="73">
        <f>G3</f>
        <v>123000</v>
      </c>
      <c r="AL3" s="73">
        <f>SUM($G3:H3)</f>
        <v>246000</v>
      </c>
      <c r="AM3" s="73">
        <f>SUM($G3:I3)</f>
        <v>369000</v>
      </c>
      <c r="AN3" s="73">
        <f>SUM($G3:J3)</f>
        <v>492000</v>
      </c>
      <c r="AO3" s="73">
        <f>SUM($G3:K3)</f>
        <v>615000</v>
      </c>
      <c r="AP3" s="73">
        <f>SUM($G3:L3)</f>
        <v>738000</v>
      </c>
      <c r="AQ3" s="73">
        <f>SUM($G3:M3)</f>
        <v>861000</v>
      </c>
      <c r="AR3" s="73">
        <f>SUM($G3:N3)</f>
        <v>984000</v>
      </c>
      <c r="AS3" s="73">
        <f>SUM($G3:O3)</f>
        <v>1107000</v>
      </c>
      <c r="AT3" s="73">
        <f>SUM($G3:P3)</f>
        <v>1230000</v>
      </c>
      <c r="AU3" s="73">
        <f>SUM($G3:Q3)</f>
        <v>1353000</v>
      </c>
      <c r="AV3" s="73">
        <f>SUM($G3:R3)</f>
        <v>1476000</v>
      </c>
      <c r="AW3" s="73">
        <f>SUM($G3:S3)</f>
        <v>1599000</v>
      </c>
      <c r="AX3" s="73">
        <f>SUM($G3:T3)</f>
        <v>1722000</v>
      </c>
      <c r="AY3" s="73">
        <f>SUM($G3:U3)</f>
        <v>1845000</v>
      </c>
      <c r="AZ3" s="73">
        <f>SUM($G3:V3)</f>
        <v>1968000</v>
      </c>
      <c r="BA3" s="73">
        <f>SUM($G3:W3)</f>
        <v>2091000</v>
      </c>
      <c r="BB3" s="73">
        <f>SUM($G3:X3)</f>
        <v>2214000</v>
      </c>
      <c r="BC3" s="73">
        <f>SUM($G3:Y3)</f>
        <v>2337000</v>
      </c>
      <c r="BD3" s="73">
        <f>SUM($G3:Z3)</f>
        <v>2460000</v>
      </c>
      <c r="BE3" s="73">
        <f>SUM($G3:AA3)</f>
        <v>2583000</v>
      </c>
      <c r="BF3" s="73">
        <f>SUM($G3:AB3)</f>
        <v>2706000</v>
      </c>
      <c r="BG3" s="73">
        <f>SUM($G3:AC3)</f>
        <v>2829000</v>
      </c>
      <c r="BH3" s="73">
        <f>SUM($G3:AD3)</f>
        <v>2952000</v>
      </c>
      <c r="BI3" s="73">
        <f>SUM($G3:AE3)</f>
        <v>3075000</v>
      </c>
      <c r="BJ3" s="73">
        <f>SUM($G3:AF3)</f>
        <v>3198000</v>
      </c>
      <c r="BK3" s="73">
        <f>SUM($G3:AG3)</f>
        <v>3321000</v>
      </c>
      <c r="BL3" s="73">
        <f>SUM($G3:AH3)</f>
        <v>3444000</v>
      </c>
      <c r="BM3" s="73">
        <f>SUM($G3:AI3)</f>
        <v>3567000</v>
      </c>
      <c r="BN3" s="75">
        <f>SUM($G3:AJ3)</f>
        <v>3690000</v>
      </c>
      <c r="BO3" s="76">
        <f>IF(CU3=0,0,G3/(1+Vychodiská!$C$168)^'zmena cien tepla'!CU3)</f>
        <v>87413.803606004934</v>
      </c>
      <c r="BP3" s="73">
        <f>IF(CV3=0,0,H3/(1+Vychodiská!$C$168)^'zmena cien tepla'!CV3)</f>
        <v>83251.241529528517</v>
      </c>
      <c r="BQ3" s="73">
        <f>IF(CW3=0,0,I3/(1+Vychodiská!$C$168)^'zmena cien tepla'!CW3)</f>
        <v>79286.896694789059</v>
      </c>
      <c r="BR3" s="73">
        <f>IF(CX3=0,0,J3/(1+Vychodiská!$C$168)^'zmena cien tepla'!CX3)</f>
        <v>75511.33018551339</v>
      </c>
      <c r="BS3" s="73">
        <f>IF(CY3=0,0,K3/(1+Vychodiská!$C$168)^'zmena cien tepla'!CY3)</f>
        <v>71915.552557631803</v>
      </c>
      <c r="BT3" s="73">
        <f>IF(CZ3=0,0,L3/(1+Vychodiská!$C$168)^'zmena cien tepla'!CZ3)</f>
        <v>68491.002435839822</v>
      </c>
      <c r="BU3" s="73">
        <f>IF(DA3=0,0,M3/(1+Vychodiská!$C$168)^'zmena cien tepla'!DA3)</f>
        <v>65229.526129371246</v>
      </c>
      <c r="BV3" s="73">
        <f>IF(DB3=0,0,N3/(1+Vychodiská!$C$168)^'zmena cien tepla'!DB3)</f>
        <v>62123.358218448819</v>
      </c>
      <c r="BW3" s="73">
        <f>IF(DC3=0,0,O3/(1+Vychodiská!$C$168)^'zmena cien tepla'!DC3)</f>
        <v>59165.103065189331</v>
      </c>
      <c r="BX3" s="73">
        <f>IF(DD3=0,0,P3/(1+Vychodiská!$C$168)^'zmena cien tepla'!DD3)</f>
        <v>56347.71720494223</v>
      </c>
      <c r="BY3" s="73">
        <f>IF(DE3=0,0,Q3/(1+Vychodiská!$C$168)^'zmena cien tepla'!DE3)</f>
        <v>53664.492576135446</v>
      </c>
      <c r="BZ3" s="73">
        <f>IF(DF3=0,0,R3/(1+Vychodiská!$C$168)^'zmena cien tepla'!DF3)</f>
        <v>51109.040548700425</v>
      </c>
      <c r="CA3" s="73">
        <f>IF(DG3=0,0,S3/(1+Vychodiská!$C$168)^'zmena cien tepla'!DG3)</f>
        <v>48675.276713048028</v>
      </c>
      <c r="CB3" s="73">
        <f>IF(DH3=0,0,T3/(1+Vychodiská!$C$168)^'zmena cien tepla'!DH3)</f>
        <v>46357.406393379075</v>
      </c>
      <c r="CC3" s="73">
        <f>IF(DI3=0,0,U3/(1+Vychodiská!$C$168)^'zmena cien tepla'!DI3)</f>
        <v>44149.910850837216</v>
      </c>
      <c r="CD3" s="73">
        <f>IF(DJ3=0,0,V3/(1+Vychodiská!$C$168)^'zmena cien tepla'!DJ3)</f>
        <v>42047.534143654491</v>
      </c>
      <c r="CE3" s="73">
        <f>IF(DK3=0,0,W3/(1+Vychodiská!$C$168)^'zmena cien tepla'!DK3)</f>
        <v>40045.270613004272</v>
      </c>
      <c r="CF3" s="73">
        <f>IF(DL3=0,0,X3/(1+Vychodiská!$C$168)^'zmena cien tepla'!DL3)</f>
        <v>38138.352964765974</v>
      </c>
      <c r="CG3" s="73">
        <f>IF(DM3=0,0,Y3/(1+Vychodiská!$C$168)^'zmena cien tepla'!DM3)</f>
        <v>36322.24091882474</v>
      </c>
      <c r="CH3" s="73">
        <f>IF(DN3=0,0,Z3/(1+Vychodiská!$C$168)^'zmena cien tepla'!DN3)</f>
        <v>34592.610398880701</v>
      </c>
      <c r="CI3" s="73">
        <f>IF(DO3=0,0,AA3/(1+Vychodiská!$C$168)^'zmena cien tepla'!DO3)</f>
        <v>32945.343237029236</v>
      </c>
      <c r="CJ3" s="73">
        <f>IF(DP3=0,0,AB3/(1+Vychodiská!$C$168)^'zmena cien tepla'!DP3)</f>
        <v>31376.517368599278</v>
      </c>
      <c r="CK3" s="73">
        <f>IF(DQ3=0,0,AC3/(1+Vychodiská!$C$168)^'zmena cien tepla'!DQ3)</f>
        <v>29882.397493904067</v>
      </c>
      <c r="CL3" s="73">
        <f>IF(DR3=0,0,AD3/(1+Vychodiská!$C$168)^'zmena cien tepla'!DR3)</f>
        <v>28459.426184670552</v>
      </c>
      <c r="CM3" s="73">
        <f>IF(DS3=0,0,AE3/(1+Vychodiská!$C$168)^'zmena cien tepla'!DS3)</f>
        <v>27104.215413971942</v>
      </c>
      <c r="CN3" s="73">
        <f>IF(DT3=0,0,AF3/(1+Vychodiská!$C$168)^'zmena cien tepla'!DT3)</f>
        <v>25813.538489497092</v>
      </c>
      <c r="CO3" s="73">
        <f>IF(DU3=0,0,AG3/(1+Vychodiská!$C$168)^'zmena cien tepla'!DU3)</f>
        <v>24584.322370949609</v>
      </c>
      <c r="CP3" s="73">
        <f>IF(DV3=0,0,AH3/(1+Vychodiská!$C$168)^'zmena cien tepla'!DV3)</f>
        <v>23413.640353285344</v>
      </c>
      <c r="CQ3" s="73">
        <f>IF(DW3=0,0,AI3/(1+Vychodiská!$C$168)^'zmena cien tepla'!DW3)</f>
        <v>22298.705098366991</v>
      </c>
      <c r="CR3" s="74">
        <f>IF(DX3=0,0,AJ3/(1+Vychodiská!$C$168)^'zmena cien tepla'!DX3)</f>
        <v>21236.861998444754</v>
      </c>
      <c r="CS3" s="77">
        <f>SUM(BO3:CR3)</f>
        <v>1410952.6357572079</v>
      </c>
      <c r="CT3" s="73"/>
      <c r="CU3" s="78">
        <f t="shared" ref="CU3:CU24" si="2">(VALUE(RIGHT(E3,4))-VALUE(LEFT(E3,4)))+2</f>
        <v>7</v>
      </c>
      <c r="CV3" s="78">
        <f>IF(CU3=0,0,IF(CV$2&gt;$D3,0,CU3+1))</f>
        <v>8</v>
      </c>
      <c r="CW3" s="78">
        <f t="shared" ref="CW3:DX3" si="3">IF(CV3=0,0,IF(CW$2&gt;$D3,0,CV3+1))</f>
        <v>9</v>
      </c>
      <c r="CX3" s="78">
        <f t="shared" si="3"/>
        <v>10</v>
      </c>
      <c r="CY3" s="78">
        <f t="shared" si="3"/>
        <v>11</v>
      </c>
      <c r="CZ3" s="78">
        <f t="shared" si="3"/>
        <v>12</v>
      </c>
      <c r="DA3" s="78">
        <f t="shared" si="3"/>
        <v>13</v>
      </c>
      <c r="DB3" s="78">
        <f t="shared" si="3"/>
        <v>14</v>
      </c>
      <c r="DC3" s="78">
        <f t="shared" si="3"/>
        <v>15</v>
      </c>
      <c r="DD3" s="78">
        <f t="shared" si="3"/>
        <v>16</v>
      </c>
      <c r="DE3" s="78">
        <f t="shared" si="3"/>
        <v>17</v>
      </c>
      <c r="DF3" s="78">
        <f t="shared" si="3"/>
        <v>18</v>
      </c>
      <c r="DG3" s="78">
        <f t="shared" si="3"/>
        <v>19</v>
      </c>
      <c r="DH3" s="78">
        <f t="shared" si="3"/>
        <v>20</v>
      </c>
      <c r="DI3" s="78">
        <f t="shared" si="3"/>
        <v>21</v>
      </c>
      <c r="DJ3" s="78">
        <f t="shared" si="3"/>
        <v>22</v>
      </c>
      <c r="DK3" s="78">
        <f t="shared" si="3"/>
        <v>23</v>
      </c>
      <c r="DL3" s="78">
        <f t="shared" si="3"/>
        <v>24</v>
      </c>
      <c r="DM3" s="78">
        <f t="shared" si="3"/>
        <v>25</v>
      </c>
      <c r="DN3" s="78">
        <f t="shared" si="3"/>
        <v>26</v>
      </c>
      <c r="DO3" s="78">
        <f t="shared" si="3"/>
        <v>27</v>
      </c>
      <c r="DP3" s="78">
        <f t="shared" si="3"/>
        <v>28</v>
      </c>
      <c r="DQ3" s="78">
        <f t="shared" si="3"/>
        <v>29</v>
      </c>
      <c r="DR3" s="78">
        <f t="shared" si="3"/>
        <v>30</v>
      </c>
      <c r="DS3" s="78">
        <f t="shared" si="3"/>
        <v>31</v>
      </c>
      <c r="DT3" s="78">
        <f t="shared" si="3"/>
        <v>32</v>
      </c>
      <c r="DU3" s="78">
        <f t="shared" si="3"/>
        <v>33</v>
      </c>
      <c r="DV3" s="78">
        <f t="shared" si="3"/>
        <v>34</v>
      </c>
      <c r="DW3" s="78">
        <f t="shared" si="3"/>
        <v>35</v>
      </c>
      <c r="DX3" s="79">
        <f t="shared" si="3"/>
        <v>36</v>
      </c>
    </row>
    <row r="4" spans="1:128" s="80" customFormat="1" ht="31" customHeight="1" x14ac:dyDescent="0.35">
      <c r="A4" s="70">
        <v>2</v>
      </c>
      <c r="B4" s="71" t="s">
        <v>71</v>
      </c>
      <c r="C4" s="71" t="str">
        <f>INDEX(Data!$D$3:$D$29,MATCH('zmena cien tepla'!A4,Data!$A$3:$A$29,0))</f>
        <v>Prekládka HV DN 300 Mlynská dolina</v>
      </c>
      <c r="D4" s="72">
        <f>INDEX(Data!$M$3:$M$29,MATCH('zmena cien tepla'!A4,Data!$A$3:$A$29,0))</f>
        <v>30</v>
      </c>
      <c r="E4" s="72">
        <f>INDEX(Data!$J$3:$J$29,MATCH('zmena cien tepla'!A4,Data!$A$3:$A$29,0))</f>
        <v>2024</v>
      </c>
      <c r="F4" s="74">
        <f>INDEX(Data!$Y$3:$Y$29,MATCH('zmena cien tepla'!A4,Data!$A$3:$A$29,0))</f>
        <v>-119000</v>
      </c>
      <c r="G4" s="73">
        <f t="shared" ref="G4:V19" si="4">$F4*-1</f>
        <v>119000</v>
      </c>
      <c r="H4" s="73">
        <f t="shared" si="0"/>
        <v>119000</v>
      </c>
      <c r="I4" s="73">
        <f t="shared" si="0"/>
        <v>119000</v>
      </c>
      <c r="J4" s="73">
        <f t="shared" si="0"/>
        <v>119000</v>
      </c>
      <c r="K4" s="73">
        <f t="shared" si="0"/>
        <v>119000</v>
      </c>
      <c r="L4" s="73">
        <f t="shared" si="0"/>
        <v>119000</v>
      </c>
      <c r="M4" s="73">
        <f t="shared" si="0"/>
        <v>119000</v>
      </c>
      <c r="N4" s="73">
        <f t="shared" si="0"/>
        <v>119000</v>
      </c>
      <c r="O4" s="73">
        <f t="shared" si="0"/>
        <v>119000</v>
      </c>
      <c r="P4" s="73">
        <f t="shared" si="0"/>
        <v>119000</v>
      </c>
      <c r="Q4" s="73">
        <f t="shared" si="0"/>
        <v>119000</v>
      </c>
      <c r="R4" s="73">
        <f t="shared" si="0"/>
        <v>119000</v>
      </c>
      <c r="S4" s="73">
        <f t="shared" si="0"/>
        <v>119000</v>
      </c>
      <c r="T4" s="73">
        <f t="shared" si="0"/>
        <v>119000</v>
      </c>
      <c r="U4" s="73">
        <f t="shared" si="0"/>
        <v>119000</v>
      </c>
      <c r="V4" s="73">
        <f t="shared" si="0"/>
        <v>119000</v>
      </c>
      <c r="W4" s="73">
        <f t="shared" si="0"/>
        <v>119000</v>
      </c>
      <c r="X4" s="73">
        <f t="shared" si="1"/>
        <v>119000</v>
      </c>
      <c r="Y4" s="73">
        <f t="shared" si="1"/>
        <v>119000</v>
      </c>
      <c r="Z4" s="73">
        <f t="shared" si="1"/>
        <v>119000</v>
      </c>
      <c r="AA4" s="73">
        <f t="shared" si="1"/>
        <v>119000</v>
      </c>
      <c r="AB4" s="73">
        <f t="shared" si="1"/>
        <v>119000</v>
      </c>
      <c r="AC4" s="73">
        <f t="shared" si="1"/>
        <v>119000</v>
      </c>
      <c r="AD4" s="73">
        <f t="shared" si="1"/>
        <v>119000</v>
      </c>
      <c r="AE4" s="73">
        <f t="shared" si="1"/>
        <v>119000</v>
      </c>
      <c r="AF4" s="73">
        <f t="shared" si="1"/>
        <v>119000</v>
      </c>
      <c r="AG4" s="73">
        <f t="shared" si="1"/>
        <v>119000</v>
      </c>
      <c r="AH4" s="73">
        <f t="shared" si="1"/>
        <v>119000</v>
      </c>
      <c r="AI4" s="73">
        <f t="shared" si="1"/>
        <v>119000</v>
      </c>
      <c r="AJ4" s="74">
        <f t="shared" si="1"/>
        <v>119000</v>
      </c>
      <c r="AK4" s="73">
        <f t="shared" ref="AK4:AK24" si="5">G4</f>
        <v>119000</v>
      </c>
      <c r="AL4" s="73">
        <f>SUM($G4:H4)</f>
        <v>238000</v>
      </c>
      <c r="AM4" s="73">
        <f>SUM($G4:I4)</f>
        <v>357000</v>
      </c>
      <c r="AN4" s="73">
        <f>SUM($G4:J4)</f>
        <v>476000</v>
      </c>
      <c r="AO4" s="73">
        <f>SUM($G4:K4)</f>
        <v>595000</v>
      </c>
      <c r="AP4" s="73">
        <f>SUM($G4:L4)</f>
        <v>714000</v>
      </c>
      <c r="AQ4" s="73">
        <f>SUM($G4:M4)</f>
        <v>833000</v>
      </c>
      <c r="AR4" s="73">
        <f>SUM($G4:N4)</f>
        <v>952000</v>
      </c>
      <c r="AS4" s="73">
        <f>SUM($G4:O4)</f>
        <v>1071000</v>
      </c>
      <c r="AT4" s="73">
        <f>SUM($G4:P4)</f>
        <v>1190000</v>
      </c>
      <c r="AU4" s="73">
        <f>SUM($G4:Q4)</f>
        <v>1309000</v>
      </c>
      <c r="AV4" s="73">
        <f>SUM($G4:R4)</f>
        <v>1428000</v>
      </c>
      <c r="AW4" s="73">
        <f>SUM($G4:S4)</f>
        <v>1547000</v>
      </c>
      <c r="AX4" s="73">
        <f>SUM($G4:T4)</f>
        <v>1666000</v>
      </c>
      <c r="AY4" s="73">
        <f>SUM($G4:U4)</f>
        <v>1785000</v>
      </c>
      <c r="AZ4" s="73">
        <f>SUM($G4:V4)</f>
        <v>1904000</v>
      </c>
      <c r="BA4" s="73">
        <f>SUM($G4:W4)</f>
        <v>2023000</v>
      </c>
      <c r="BB4" s="73">
        <f>SUM($G4:X4)</f>
        <v>2142000</v>
      </c>
      <c r="BC4" s="73">
        <f>SUM($G4:Y4)</f>
        <v>2261000</v>
      </c>
      <c r="BD4" s="73">
        <f>SUM($G4:Z4)</f>
        <v>2380000</v>
      </c>
      <c r="BE4" s="73">
        <f>SUM($G4:AA4)</f>
        <v>2499000</v>
      </c>
      <c r="BF4" s="73">
        <f>SUM($G4:AB4)</f>
        <v>2618000</v>
      </c>
      <c r="BG4" s="73">
        <f>SUM($G4:AC4)</f>
        <v>2737000</v>
      </c>
      <c r="BH4" s="73">
        <f>SUM($G4:AD4)</f>
        <v>2856000</v>
      </c>
      <c r="BI4" s="73">
        <f>SUM($G4:AE4)</f>
        <v>2975000</v>
      </c>
      <c r="BJ4" s="73">
        <f>SUM($G4:AF4)</f>
        <v>3094000</v>
      </c>
      <c r="BK4" s="73">
        <f>SUM($G4:AG4)</f>
        <v>3213000</v>
      </c>
      <c r="BL4" s="73">
        <f>SUM($G4:AH4)</f>
        <v>3332000</v>
      </c>
      <c r="BM4" s="73">
        <f>SUM($G4:AI4)</f>
        <v>3451000</v>
      </c>
      <c r="BN4" s="74">
        <f>SUM($G4:AJ4)</f>
        <v>3570000</v>
      </c>
      <c r="BO4" s="76">
        <f>IF(CU4=0,0,G4/(1+Vychodiská!$C$168)^'zmena cien tepla'!CU4)</f>
        <v>107936.50793650793</v>
      </c>
      <c r="BP4" s="73">
        <f>IF(CV4=0,0,H4/(1+Vychodiská!$C$168)^'zmena cien tepla'!CV4)</f>
        <v>102796.67422524565</v>
      </c>
      <c r="BQ4" s="73">
        <f>IF(CW4=0,0,I4/(1+Vychodiská!$C$168)^'zmena cien tepla'!CW4)</f>
        <v>97901.594500233958</v>
      </c>
      <c r="BR4" s="73">
        <f>IF(CX4=0,0,J4/(1+Vychodiská!$C$168)^'zmena cien tepla'!CX4)</f>
        <v>93239.613809746617</v>
      </c>
      <c r="BS4" s="73">
        <f>IF(CY4=0,0,K4/(1+Vychodiská!$C$168)^'zmena cien tepla'!CY4)</f>
        <v>88799.632199758693</v>
      </c>
      <c r="BT4" s="73">
        <f>IF(CZ4=0,0,L4/(1+Vychodiská!$C$168)^'zmena cien tepla'!CZ4)</f>
        <v>84571.078285484458</v>
      </c>
      <c r="BU4" s="73">
        <f>IF(DA4=0,0,M4/(1+Vychodiská!$C$168)^'zmena cien tepla'!DA4)</f>
        <v>80543.88408141378</v>
      </c>
      <c r="BV4" s="73">
        <f>IF(DB4=0,0,N4/(1+Vychodiská!$C$168)^'zmena cien tepla'!DB4)</f>
        <v>76708.461029917875</v>
      </c>
      <c r="BW4" s="73">
        <f>IF(DC4=0,0,O4/(1+Vychodiská!$C$168)^'zmena cien tepla'!DC4)</f>
        <v>73055.677171350355</v>
      </c>
      <c r="BX4" s="73">
        <f>IF(DD4=0,0,P4/(1+Vychodiská!$C$168)^'zmena cien tepla'!DD4)</f>
        <v>69576.835401286051</v>
      </c>
      <c r="BY4" s="73">
        <f>IF(DE4=0,0,Q4/(1+Vychodiská!$C$168)^'zmena cien tepla'!DE4)</f>
        <v>66263.652763129576</v>
      </c>
      <c r="BZ4" s="73">
        <f>IF(DF4=0,0,R4/(1+Vychodiská!$C$168)^'zmena cien tepla'!DF4)</f>
        <v>63108.240726790063</v>
      </c>
      <c r="CA4" s="73">
        <f>IF(DG4=0,0,S4/(1+Vychodiská!$C$168)^'zmena cien tepla'!DG4)</f>
        <v>60103.08640646674</v>
      </c>
      <c r="CB4" s="73">
        <f>IF(DH4=0,0,T4/(1+Vychodiská!$C$168)^'zmena cien tepla'!DH4)</f>
        <v>57241.034672825452</v>
      </c>
      <c r="CC4" s="73">
        <f>IF(DI4=0,0,U4/(1+Vychodiská!$C$168)^'zmena cien tepla'!DI4)</f>
        <v>54515.271116976626</v>
      </c>
      <c r="CD4" s="73">
        <f>IF(DJ4=0,0,V4/(1+Vychodiská!$C$168)^'zmena cien tepla'!DJ4)</f>
        <v>51919.305825692019</v>
      </c>
      <c r="CE4" s="73">
        <f>IF(DK4=0,0,W4/(1+Vychodiská!$C$168)^'zmena cien tepla'!DK4)</f>
        <v>49446.957929230492</v>
      </c>
      <c r="CF4" s="73">
        <f>IF(DL4=0,0,X4/(1+Vychodiská!$C$168)^'zmena cien tepla'!DL4)</f>
        <v>47092.340884981422</v>
      </c>
      <c r="CG4" s="73">
        <f>IF(DM4=0,0,Y4/(1+Vychodiská!$C$168)^'zmena cien tepla'!DM4)</f>
        <v>44849.848461887072</v>
      </c>
      <c r="CH4" s="73">
        <f>IF(DN4=0,0,Z4/(1+Vychodiská!$C$168)^'zmena cien tepla'!DN4)</f>
        <v>42714.141392273399</v>
      </c>
      <c r="CI4" s="73">
        <f>IF(DO4=0,0,AA4/(1+Vychodiská!$C$168)^'zmena cien tepla'!DO4)</f>
        <v>40680.134659308002</v>
      </c>
      <c r="CJ4" s="73">
        <f>IF(DP4=0,0,AB4/(1+Vychodiská!$C$168)^'zmena cien tepla'!DP4)</f>
        <v>38742.985389817142</v>
      </c>
      <c r="CK4" s="73">
        <f>IF(DQ4=0,0,AC4/(1+Vychodiská!$C$168)^'zmena cien tepla'!DQ4)</f>
        <v>36898.081323635379</v>
      </c>
      <c r="CL4" s="73">
        <f>IF(DR4=0,0,AD4/(1+Vychodiská!$C$168)^'zmena cien tepla'!DR4)</f>
        <v>35141.029832033688</v>
      </c>
      <c r="CM4" s="73">
        <f>IF(DS4=0,0,AE4/(1+Vychodiská!$C$168)^'zmena cien tepla'!DS4)</f>
        <v>33467.647459079701</v>
      </c>
      <c r="CN4" s="73">
        <f>IF(DT4=0,0,AF4/(1+Vychodiská!$C$168)^'zmena cien tepla'!DT4)</f>
        <v>31873.949961028287</v>
      </c>
      <c r="CO4" s="73">
        <f>IF(DU4=0,0,AG4/(1+Vychodiská!$C$168)^'zmena cien tepla'!DU4)</f>
        <v>30356.142820026944</v>
      </c>
      <c r="CP4" s="73">
        <f>IF(DV4=0,0,AH4/(1+Vychodiská!$C$168)^'zmena cien tepla'!DV4)</f>
        <v>28910.612209549465</v>
      </c>
      <c r="CQ4" s="73">
        <f>IF(DW4=0,0,AI4/(1+Vychodiská!$C$168)^'zmena cien tepla'!DW4)</f>
        <v>27533.916390047118</v>
      </c>
      <c r="CR4" s="74">
        <f>IF(DX4=0,0,AJ4/(1+Vychodiská!$C$168)^'zmena cien tepla'!DX4)</f>
        <v>26222.777514330581</v>
      </c>
      <c r="CS4" s="77">
        <f>SUM(BO4:CR4)</f>
        <v>1742211.1163800543</v>
      </c>
      <c r="CT4" s="73"/>
      <c r="CU4" s="78">
        <f t="shared" si="2"/>
        <v>2</v>
      </c>
      <c r="CV4" s="78">
        <f t="shared" ref="CV4:DX4" si="6">IF(CU4=0,0,IF(CV$2&gt;$D4,0,CU4+1))</f>
        <v>3</v>
      </c>
      <c r="CW4" s="78">
        <f t="shared" si="6"/>
        <v>4</v>
      </c>
      <c r="CX4" s="78">
        <f t="shared" si="6"/>
        <v>5</v>
      </c>
      <c r="CY4" s="78">
        <f t="shared" si="6"/>
        <v>6</v>
      </c>
      <c r="CZ4" s="78">
        <f t="shared" si="6"/>
        <v>7</v>
      </c>
      <c r="DA4" s="78">
        <f t="shared" si="6"/>
        <v>8</v>
      </c>
      <c r="DB4" s="78">
        <f t="shared" si="6"/>
        <v>9</v>
      </c>
      <c r="DC4" s="78">
        <f t="shared" si="6"/>
        <v>10</v>
      </c>
      <c r="DD4" s="78">
        <f t="shared" si="6"/>
        <v>11</v>
      </c>
      <c r="DE4" s="78">
        <f t="shared" si="6"/>
        <v>12</v>
      </c>
      <c r="DF4" s="78">
        <f t="shared" si="6"/>
        <v>13</v>
      </c>
      <c r="DG4" s="78">
        <f t="shared" si="6"/>
        <v>14</v>
      </c>
      <c r="DH4" s="78">
        <f t="shared" si="6"/>
        <v>15</v>
      </c>
      <c r="DI4" s="78">
        <f t="shared" si="6"/>
        <v>16</v>
      </c>
      <c r="DJ4" s="78">
        <f t="shared" si="6"/>
        <v>17</v>
      </c>
      <c r="DK4" s="78">
        <f t="shared" si="6"/>
        <v>18</v>
      </c>
      <c r="DL4" s="78">
        <f t="shared" si="6"/>
        <v>19</v>
      </c>
      <c r="DM4" s="78">
        <f t="shared" si="6"/>
        <v>20</v>
      </c>
      <c r="DN4" s="78">
        <f t="shared" si="6"/>
        <v>21</v>
      </c>
      <c r="DO4" s="78">
        <f t="shared" si="6"/>
        <v>22</v>
      </c>
      <c r="DP4" s="78">
        <f t="shared" si="6"/>
        <v>23</v>
      </c>
      <c r="DQ4" s="78">
        <f t="shared" si="6"/>
        <v>24</v>
      </c>
      <c r="DR4" s="78">
        <f t="shared" si="6"/>
        <v>25</v>
      </c>
      <c r="DS4" s="78">
        <f t="shared" si="6"/>
        <v>26</v>
      </c>
      <c r="DT4" s="78">
        <f t="shared" si="6"/>
        <v>27</v>
      </c>
      <c r="DU4" s="78">
        <f t="shared" si="6"/>
        <v>28</v>
      </c>
      <c r="DV4" s="78">
        <f t="shared" si="6"/>
        <v>29</v>
      </c>
      <c r="DW4" s="78">
        <f t="shared" si="6"/>
        <v>30</v>
      </c>
      <c r="DX4" s="79">
        <f t="shared" si="6"/>
        <v>31</v>
      </c>
    </row>
    <row r="5" spans="1:128" s="80" customFormat="1" ht="31" customHeight="1" x14ac:dyDescent="0.35">
      <c r="A5" s="70">
        <v>3</v>
      </c>
      <c r="B5" s="71" t="s">
        <v>71</v>
      </c>
      <c r="C5" s="71" t="str">
        <f>INDEX(Data!$D$3:$D$29,MATCH('zmena cien tepla'!A5,Data!$A$3:$A$29,0))</f>
        <v>Výstavba technológie na vysoko účinnú kombinovanú výrobu elektriny a tepla ako náhrady za súčasné zdroje v SCZT Západ</v>
      </c>
      <c r="D5" s="72">
        <f>INDEX(Data!$M$3:$M$29,MATCH('zmena cien tepla'!A5,Data!$A$3:$A$29,0))</f>
        <v>30</v>
      </c>
      <c r="E5" s="72" t="str">
        <f>INDEX(Data!$J$3:$J$29,MATCH('zmena cien tepla'!A5,Data!$A$3:$A$29,0))</f>
        <v>2024 - 2025</v>
      </c>
      <c r="F5" s="74">
        <f>INDEX(Data!$Y$3:$Y$29,MATCH('zmena cien tepla'!A5,Data!$A$3:$A$29,0))</f>
        <v>-350000</v>
      </c>
      <c r="G5" s="73">
        <f t="shared" si="4"/>
        <v>350000</v>
      </c>
      <c r="H5" s="73">
        <f t="shared" si="0"/>
        <v>350000</v>
      </c>
      <c r="I5" s="73">
        <f t="shared" si="0"/>
        <v>350000</v>
      </c>
      <c r="J5" s="73">
        <f t="shared" si="0"/>
        <v>350000</v>
      </c>
      <c r="K5" s="73">
        <f t="shared" si="0"/>
        <v>350000</v>
      </c>
      <c r="L5" s="73">
        <f t="shared" si="0"/>
        <v>350000</v>
      </c>
      <c r="M5" s="73">
        <f t="shared" si="0"/>
        <v>350000</v>
      </c>
      <c r="N5" s="73">
        <f t="shared" si="0"/>
        <v>350000</v>
      </c>
      <c r="O5" s="73">
        <f t="shared" si="0"/>
        <v>350000</v>
      </c>
      <c r="P5" s="73">
        <f t="shared" si="0"/>
        <v>350000</v>
      </c>
      <c r="Q5" s="73">
        <f t="shared" si="0"/>
        <v>350000</v>
      </c>
      <c r="R5" s="73">
        <f t="shared" si="0"/>
        <v>350000</v>
      </c>
      <c r="S5" s="73">
        <f t="shared" si="0"/>
        <v>350000</v>
      </c>
      <c r="T5" s="73">
        <f t="shared" si="0"/>
        <v>350000</v>
      </c>
      <c r="U5" s="73">
        <f t="shared" si="0"/>
        <v>350000</v>
      </c>
      <c r="V5" s="73">
        <f t="shared" si="0"/>
        <v>350000</v>
      </c>
      <c r="W5" s="73">
        <f t="shared" si="0"/>
        <v>350000</v>
      </c>
      <c r="X5" s="73">
        <f t="shared" si="1"/>
        <v>350000</v>
      </c>
      <c r="Y5" s="73">
        <f t="shared" si="1"/>
        <v>350000</v>
      </c>
      <c r="Z5" s="73">
        <f t="shared" si="1"/>
        <v>350000</v>
      </c>
      <c r="AA5" s="73">
        <f t="shared" si="1"/>
        <v>350000</v>
      </c>
      <c r="AB5" s="73">
        <f t="shared" si="1"/>
        <v>350000</v>
      </c>
      <c r="AC5" s="73">
        <f t="shared" si="1"/>
        <v>350000</v>
      </c>
      <c r="AD5" s="73">
        <f t="shared" si="1"/>
        <v>350000</v>
      </c>
      <c r="AE5" s="73">
        <f t="shared" si="1"/>
        <v>350000</v>
      </c>
      <c r="AF5" s="73">
        <f t="shared" si="1"/>
        <v>350000</v>
      </c>
      <c r="AG5" s="73">
        <f t="shared" si="1"/>
        <v>350000</v>
      </c>
      <c r="AH5" s="73">
        <f t="shared" si="1"/>
        <v>350000</v>
      </c>
      <c r="AI5" s="73">
        <f t="shared" si="1"/>
        <v>350000</v>
      </c>
      <c r="AJ5" s="74">
        <f t="shared" si="1"/>
        <v>350000</v>
      </c>
      <c r="AK5" s="73">
        <f t="shared" si="5"/>
        <v>350000</v>
      </c>
      <c r="AL5" s="73">
        <f>SUM($G5:H5)</f>
        <v>700000</v>
      </c>
      <c r="AM5" s="73">
        <f>SUM($G5:I5)</f>
        <v>1050000</v>
      </c>
      <c r="AN5" s="73">
        <f>SUM($G5:J5)</f>
        <v>1400000</v>
      </c>
      <c r="AO5" s="73">
        <f>SUM($G5:K5)</f>
        <v>1750000</v>
      </c>
      <c r="AP5" s="73">
        <f>SUM($G5:L5)</f>
        <v>2100000</v>
      </c>
      <c r="AQ5" s="73">
        <f>SUM($G5:M5)</f>
        <v>2450000</v>
      </c>
      <c r="AR5" s="73">
        <f>SUM($G5:N5)</f>
        <v>2800000</v>
      </c>
      <c r="AS5" s="73">
        <f>SUM($G5:O5)</f>
        <v>3150000</v>
      </c>
      <c r="AT5" s="73">
        <f>SUM($G5:P5)</f>
        <v>3500000</v>
      </c>
      <c r="AU5" s="73">
        <f>SUM($G5:Q5)</f>
        <v>3850000</v>
      </c>
      <c r="AV5" s="73">
        <f>SUM($G5:R5)</f>
        <v>4200000</v>
      </c>
      <c r="AW5" s="73">
        <f>SUM($G5:S5)</f>
        <v>4550000</v>
      </c>
      <c r="AX5" s="73">
        <f>SUM($G5:T5)</f>
        <v>4900000</v>
      </c>
      <c r="AY5" s="73">
        <f>SUM($G5:U5)</f>
        <v>5250000</v>
      </c>
      <c r="AZ5" s="73">
        <f>SUM($G5:V5)</f>
        <v>5600000</v>
      </c>
      <c r="BA5" s="73">
        <f>SUM($G5:W5)</f>
        <v>5950000</v>
      </c>
      <c r="BB5" s="73">
        <f>SUM($G5:X5)</f>
        <v>6300000</v>
      </c>
      <c r="BC5" s="73">
        <f>SUM($G5:Y5)</f>
        <v>6650000</v>
      </c>
      <c r="BD5" s="73">
        <f>SUM($G5:Z5)</f>
        <v>7000000</v>
      </c>
      <c r="BE5" s="73">
        <f>SUM($G5:AA5)</f>
        <v>7350000</v>
      </c>
      <c r="BF5" s="73">
        <f>SUM($G5:AB5)</f>
        <v>7700000</v>
      </c>
      <c r="BG5" s="73">
        <f>SUM($G5:AC5)</f>
        <v>8050000</v>
      </c>
      <c r="BH5" s="73">
        <f>SUM($G5:AD5)</f>
        <v>8400000</v>
      </c>
      <c r="BI5" s="73">
        <f>SUM($G5:AE5)</f>
        <v>8750000</v>
      </c>
      <c r="BJ5" s="73">
        <f>SUM($G5:AF5)</f>
        <v>9100000</v>
      </c>
      <c r="BK5" s="73">
        <f>SUM($G5:AG5)</f>
        <v>9450000</v>
      </c>
      <c r="BL5" s="73">
        <f>SUM($G5:AH5)</f>
        <v>9800000</v>
      </c>
      <c r="BM5" s="73">
        <f>SUM($G5:AI5)</f>
        <v>10150000</v>
      </c>
      <c r="BN5" s="74">
        <f>SUM($G5:AJ5)</f>
        <v>10500000</v>
      </c>
      <c r="BO5" s="76">
        <f>IF(CU5=0,0,G5/(1+Vychodiská!$C$168)^'zmena cien tepla'!CU5)</f>
        <v>302343.15948601661</v>
      </c>
      <c r="BP5" s="73">
        <f>IF(CV5=0,0,H5/(1+Vychodiská!$C$168)^'zmena cien tepla'!CV5)</f>
        <v>287945.86617715866</v>
      </c>
      <c r="BQ5" s="73">
        <f>IF(CW5=0,0,I5/(1+Vychodiská!$C$168)^'zmena cien tepla'!CW5)</f>
        <v>274234.15826396062</v>
      </c>
      <c r="BR5" s="73">
        <f>IF(CX5=0,0,J5/(1+Vychodiská!$C$168)^'zmena cien tepla'!CX5)</f>
        <v>261175.38882281969</v>
      </c>
      <c r="BS5" s="73">
        <f>IF(CY5=0,0,K5/(1+Vychodiská!$C$168)^'zmena cien tepla'!CY5)</f>
        <v>248738.46554554251</v>
      </c>
      <c r="BT5" s="73">
        <f>IF(CZ5=0,0,L5/(1+Vychodiská!$C$168)^'zmena cien tepla'!CZ5)</f>
        <v>236893.77671004052</v>
      </c>
      <c r="BU5" s="73">
        <f>IF(DA5=0,0,M5/(1+Vychodiská!$C$168)^'zmena cien tepla'!DA5)</f>
        <v>225613.12067622904</v>
      </c>
      <c r="BV5" s="73">
        <f>IF(DB5=0,0,N5/(1+Vychodiská!$C$168)^'zmena cien tepla'!DB5)</f>
        <v>214869.63873926576</v>
      </c>
      <c r="BW5" s="73">
        <f>IF(DC5=0,0,O5/(1+Vychodiská!$C$168)^'zmena cien tepla'!DC5)</f>
        <v>204637.75118025308</v>
      </c>
      <c r="BX5" s="73">
        <f>IF(DD5=0,0,P5/(1+Vychodiská!$C$168)^'zmena cien tepla'!DD5)</f>
        <v>194893.09636214582</v>
      </c>
      <c r="BY5" s="73">
        <f>IF(DE5=0,0,Q5/(1+Vychodiská!$C$168)^'zmena cien tepla'!DE5)</f>
        <v>185612.47272585315</v>
      </c>
      <c r="BZ5" s="73">
        <f>IF(DF5=0,0,R5/(1+Vychodiská!$C$168)^'zmena cien tepla'!DF5)</f>
        <v>176773.78354843159</v>
      </c>
      <c r="CA5" s="73">
        <f>IF(DG5=0,0,S5/(1+Vychodiská!$C$168)^'zmena cien tepla'!DG5)</f>
        <v>168355.98433183957</v>
      </c>
      <c r="CB5" s="73">
        <f>IF(DH5=0,0,T5/(1+Vychodiská!$C$168)^'zmena cien tepla'!DH5)</f>
        <v>160339.03269699006</v>
      </c>
      <c r="CC5" s="73">
        <f>IF(DI5=0,0,U5/(1+Vychodiská!$C$168)^'zmena cien tepla'!DI5)</f>
        <v>152703.84066380005</v>
      </c>
      <c r="CD5" s="73">
        <f>IF(DJ5=0,0,V5/(1+Vychodiská!$C$168)^'zmena cien tepla'!DJ5)</f>
        <v>145432.22920361909</v>
      </c>
      <c r="CE5" s="73">
        <f>IF(DK5=0,0,W5/(1+Vychodiská!$C$168)^'zmena cien tepla'!DK5)</f>
        <v>138506.8849558277</v>
      </c>
      <c r="CF5" s="73">
        <f>IF(DL5=0,0,X5/(1+Vychodiská!$C$168)^'zmena cien tepla'!DL5)</f>
        <v>131911.31900555021</v>
      </c>
      <c r="CG5" s="73">
        <f>IF(DM5=0,0,Y5/(1+Vychodiská!$C$168)^'zmena cien tepla'!DM5)</f>
        <v>125629.82762433354</v>
      </c>
      <c r="CH5" s="73">
        <f>IF(DN5=0,0,Z5/(1+Vychodiská!$C$168)^'zmena cien tepla'!DN5)</f>
        <v>119647.45488031766</v>
      </c>
      <c r="CI5" s="73">
        <f>IF(DO5=0,0,AA5/(1+Vychodiská!$C$168)^'zmena cien tepla'!DO5)</f>
        <v>113949.95702887393</v>
      </c>
      <c r="CJ5" s="73">
        <f>IF(DP5=0,0,AB5/(1+Vychodiská!$C$168)^'zmena cien tepla'!DP5)</f>
        <v>108523.76859892758</v>
      </c>
      <c r="CK5" s="73">
        <f>IF(DQ5=0,0,AC5/(1+Vychodiská!$C$168)^'zmena cien tepla'!DQ5)</f>
        <v>103355.97009421674</v>
      </c>
      <c r="CL5" s="73">
        <f>IF(DR5=0,0,AD5/(1+Vychodiská!$C$168)^'zmena cien tepla'!DR5)</f>
        <v>98434.257232587363</v>
      </c>
      <c r="CM5" s="73">
        <f>IF(DS5=0,0,AE5/(1+Vychodiská!$C$168)^'zmena cien tepla'!DS5)</f>
        <v>93746.911650083188</v>
      </c>
      <c r="CN5" s="73">
        <f>IF(DT5=0,0,AF5/(1+Vychodiská!$C$168)^'zmena cien tepla'!DT5)</f>
        <v>89282.773000079251</v>
      </c>
      <c r="CO5" s="73">
        <f>IF(DU5=0,0,AG5/(1+Vychodiská!$C$168)^'zmena cien tepla'!DU5)</f>
        <v>85031.212381027843</v>
      </c>
      <c r="CP5" s="73">
        <f>IF(DV5=0,0,AH5/(1+Vychodiská!$C$168)^'zmena cien tepla'!DV5)</f>
        <v>80982.107029550345</v>
      </c>
      <c r="CQ5" s="73">
        <f>IF(DW5=0,0,AI5/(1+Vychodiská!$C$168)^'zmena cien tepla'!DW5)</f>
        <v>77125.816218619351</v>
      </c>
      <c r="CR5" s="74">
        <f>IF(DX5=0,0,AJ5/(1+Vychodiská!$C$168)^'zmena cien tepla'!DX5)</f>
        <v>73453.15830344701</v>
      </c>
      <c r="CS5" s="77">
        <f t="shared" ref="CS5:CS24" si="7">SUM(BO5:CR5)</f>
        <v>4880143.1831374075</v>
      </c>
      <c r="CT5" s="73"/>
      <c r="CU5" s="78">
        <f t="shared" si="2"/>
        <v>3</v>
      </c>
      <c r="CV5" s="78">
        <f t="shared" ref="CV5:DX5" si="8">IF(CU5=0,0,IF(CV$2&gt;$D5,0,CU5+1))</f>
        <v>4</v>
      </c>
      <c r="CW5" s="78">
        <f t="shared" si="8"/>
        <v>5</v>
      </c>
      <c r="CX5" s="78">
        <f t="shared" si="8"/>
        <v>6</v>
      </c>
      <c r="CY5" s="78">
        <f t="shared" si="8"/>
        <v>7</v>
      </c>
      <c r="CZ5" s="78">
        <f t="shared" si="8"/>
        <v>8</v>
      </c>
      <c r="DA5" s="78">
        <f t="shared" si="8"/>
        <v>9</v>
      </c>
      <c r="DB5" s="78">
        <f t="shared" si="8"/>
        <v>10</v>
      </c>
      <c r="DC5" s="78">
        <f t="shared" si="8"/>
        <v>11</v>
      </c>
      <c r="DD5" s="78">
        <f t="shared" si="8"/>
        <v>12</v>
      </c>
      <c r="DE5" s="78">
        <f t="shared" si="8"/>
        <v>13</v>
      </c>
      <c r="DF5" s="78">
        <f t="shared" si="8"/>
        <v>14</v>
      </c>
      <c r="DG5" s="78">
        <f t="shared" si="8"/>
        <v>15</v>
      </c>
      <c r="DH5" s="78">
        <f t="shared" si="8"/>
        <v>16</v>
      </c>
      <c r="DI5" s="78">
        <f t="shared" si="8"/>
        <v>17</v>
      </c>
      <c r="DJ5" s="78">
        <f t="shared" si="8"/>
        <v>18</v>
      </c>
      <c r="DK5" s="78">
        <f t="shared" si="8"/>
        <v>19</v>
      </c>
      <c r="DL5" s="78">
        <f t="shared" si="8"/>
        <v>20</v>
      </c>
      <c r="DM5" s="78">
        <f t="shared" si="8"/>
        <v>21</v>
      </c>
      <c r="DN5" s="78">
        <f t="shared" si="8"/>
        <v>22</v>
      </c>
      <c r="DO5" s="78">
        <f t="shared" si="8"/>
        <v>23</v>
      </c>
      <c r="DP5" s="78">
        <f t="shared" si="8"/>
        <v>24</v>
      </c>
      <c r="DQ5" s="78">
        <f t="shared" si="8"/>
        <v>25</v>
      </c>
      <c r="DR5" s="78">
        <f t="shared" si="8"/>
        <v>26</v>
      </c>
      <c r="DS5" s="78">
        <f t="shared" si="8"/>
        <v>27</v>
      </c>
      <c r="DT5" s="78">
        <f t="shared" si="8"/>
        <v>28</v>
      </c>
      <c r="DU5" s="78">
        <f t="shared" si="8"/>
        <v>29</v>
      </c>
      <c r="DV5" s="78">
        <f t="shared" si="8"/>
        <v>30</v>
      </c>
      <c r="DW5" s="78">
        <f t="shared" si="8"/>
        <v>31</v>
      </c>
      <c r="DX5" s="79">
        <f t="shared" si="8"/>
        <v>32</v>
      </c>
    </row>
    <row r="6" spans="1:128" s="80" customFormat="1" ht="31" customHeight="1" x14ac:dyDescent="0.35">
      <c r="A6" s="70">
        <v>4</v>
      </c>
      <c r="B6" s="71" t="s">
        <v>71</v>
      </c>
      <c r="C6" s="71" t="str">
        <f>INDEX(Data!$D$3:$D$29,MATCH('zmena cien tepla'!A6,Data!$A$3:$A$29,0))</f>
        <v>Výstavba technológie navysoko účinnú kombinovanú výrobu elektriny a tepla ako náhrady za súčasné zdroje v SCZT Východ</v>
      </c>
      <c r="D6" s="72">
        <f>INDEX(Data!$M$3:$M$29,MATCH('zmena cien tepla'!A6,Data!$A$3:$A$29,0))</f>
        <v>30</v>
      </c>
      <c r="E6" s="72" t="str">
        <f>INDEX(Data!$J$3:$J$29,MATCH('zmena cien tepla'!A6,Data!$A$3:$A$29,0))</f>
        <v>2024 - 2026</v>
      </c>
      <c r="F6" s="74">
        <f>INDEX(Data!$Y$3:$Y$29,MATCH('zmena cien tepla'!A6,Data!$A$3:$A$29,0))</f>
        <v>-340000</v>
      </c>
      <c r="G6" s="73">
        <f t="shared" si="4"/>
        <v>340000</v>
      </c>
      <c r="H6" s="73">
        <f t="shared" si="0"/>
        <v>340000</v>
      </c>
      <c r="I6" s="73">
        <f t="shared" si="0"/>
        <v>340000</v>
      </c>
      <c r="J6" s="73">
        <f t="shared" si="0"/>
        <v>340000</v>
      </c>
      <c r="K6" s="73">
        <f t="shared" si="0"/>
        <v>340000</v>
      </c>
      <c r="L6" s="73">
        <f t="shared" si="0"/>
        <v>340000</v>
      </c>
      <c r="M6" s="73">
        <f t="shared" si="0"/>
        <v>340000</v>
      </c>
      <c r="N6" s="73">
        <f t="shared" si="0"/>
        <v>340000</v>
      </c>
      <c r="O6" s="73">
        <f t="shared" si="0"/>
        <v>340000</v>
      </c>
      <c r="P6" s="73">
        <f t="shared" si="0"/>
        <v>340000</v>
      </c>
      <c r="Q6" s="73">
        <f t="shared" si="0"/>
        <v>340000</v>
      </c>
      <c r="R6" s="73">
        <f t="shared" si="0"/>
        <v>340000</v>
      </c>
      <c r="S6" s="73">
        <f t="shared" si="0"/>
        <v>340000</v>
      </c>
      <c r="T6" s="73">
        <f t="shared" si="0"/>
        <v>340000</v>
      </c>
      <c r="U6" s="73">
        <f t="shared" si="0"/>
        <v>340000</v>
      </c>
      <c r="V6" s="73">
        <f t="shared" si="0"/>
        <v>340000</v>
      </c>
      <c r="W6" s="73">
        <f t="shared" si="0"/>
        <v>340000</v>
      </c>
      <c r="X6" s="73">
        <f t="shared" si="1"/>
        <v>340000</v>
      </c>
      <c r="Y6" s="73">
        <f t="shared" si="1"/>
        <v>340000</v>
      </c>
      <c r="Z6" s="73">
        <f t="shared" si="1"/>
        <v>340000</v>
      </c>
      <c r="AA6" s="73">
        <f t="shared" si="1"/>
        <v>340000</v>
      </c>
      <c r="AB6" s="73">
        <f t="shared" si="1"/>
        <v>340000</v>
      </c>
      <c r="AC6" s="73">
        <f t="shared" si="1"/>
        <v>340000</v>
      </c>
      <c r="AD6" s="73">
        <f t="shared" si="1"/>
        <v>340000</v>
      </c>
      <c r="AE6" s="73">
        <f t="shared" si="1"/>
        <v>340000</v>
      </c>
      <c r="AF6" s="73">
        <f t="shared" si="1"/>
        <v>340000</v>
      </c>
      <c r="AG6" s="73">
        <f t="shared" si="1"/>
        <v>340000</v>
      </c>
      <c r="AH6" s="73">
        <f t="shared" si="1"/>
        <v>340000</v>
      </c>
      <c r="AI6" s="73">
        <f t="shared" si="1"/>
        <v>340000</v>
      </c>
      <c r="AJ6" s="74">
        <f t="shared" si="1"/>
        <v>340000</v>
      </c>
      <c r="AK6" s="73">
        <f t="shared" si="5"/>
        <v>340000</v>
      </c>
      <c r="AL6" s="73">
        <f>SUM($G6:H6)</f>
        <v>680000</v>
      </c>
      <c r="AM6" s="73">
        <f>SUM($G6:I6)</f>
        <v>1020000</v>
      </c>
      <c r="AN6" s="73">
        <f>SUM($G6:J6)</f>
        <v>1360000</v>
      </c>
      <c r="AO6" s="73">
        <f>SUM($G6:K6)</f>
        <v>1700000</v>
      </c>
      <c r="AP6" s="73">
        <f>SUM($G6:L6)</f>
        <v>2040000</v>
      </c>
      <c r="AQ6" s="73">
        <f>SUM($G6:M6)</f>
        <v>2380000</v>
      </c>
      <c r="AR6" s="73">
        <f>SUM($G6:N6)</f>
        <v>2720000</v>
      </c>
      <c r="AS6" s="73">
        <f>SUM($G6:O6)</f>
        <v>3060000</v>
      </c>
      <c r="AT6" s="73">
        <f>SUM($G6:P6)</f>
        <v>3400000</v>
      </c>
      <c r="AU6" s="73">
        <f>SUM($G6:Q6)</f>
        <v>3740000</v>
      </c>
      <c r="AV6" s="73">
        <f>SUM($G6:R6)</f>
        <v>4080000</v>
      </c>
      <c r="AW6" s="73">
        <f>SUM($G6:S6)</f>
        <v>4420000</v>
      </c>
      <c r="AX6" s="73">
        <f>SUM($G6:T6)</f>
        <v>4760000</v>
      </c>
      <c r="AY6" s="73">
        <f>SUM($G6:U6)</f>
        <v>5100000</v>
      </c>
      <c r="AZ6" s="73">
        <f>SUM($G6:V6)</f>
        <v>5440000</v>
      </c>
      <c r="BA6" s="73">
        <f>SUM($G6:W6)</f>
        <v>5780000</v>
      </c>
      <c r="BB6" s="73">
        <f>SUM($G6:X6)</f>
        <v>6120000</v>
      </c>
      <c r="BC6" s="73">
        <f>SUM($G6:Y6)</f>
        <v>6460000</v>
      </c>
      <c r="BD6" s="73">
        <f>SUM($G6:Z6)</f>
        <v>6800000</v>
      </c>
      <c r="BE6" s="73">
        <f>SUM($G6:AA6)</f>
        <v>7140000</v>
      </c>
      <c r="BF6" s="73">
        <f>SUM($G6:AB6)</f>
        <v>7480000</v>
      </c>
      <c r="BG6" s="73">
        <f>SUM($G6:AC6)</f>
        <v>7820000</v>
      </c>
      <c r="BH6" s="73">
        <f>SUM($G6:AD6)</f>
        <v>8160000</v>
      </c>
      <c r="BI6" s="73">
        <f>SUM($G6:AE6)</f>
        <v>8500000</v>
      </c>
      <c r="BJ6" s="73">
        <f>SUM($G6:AF6)</f>
        <v>8840000</v>
      </c>
      <c r="BK6" s="73">
        <f>SUM($G6:AG6)</f>
        <v>9180000</v>
      </c>
      <c r="BL6" s="73">
        <f>SUM($G6:AH6)</f>
        <v>9520000</v>
      </c>
      <c r="BM6" s="73">
        <f>SUM($G6:AI6)</f>
        <v>9860000</v>
      </c>
      <c r="BN6" s="74">
        <f>SUM($G6:AJ6)</f>
        <v>10200000</v>
      </c>
      <c r="BO6" s="76">
        <f>IF(CU6=0,0,G6/(1+Vychodiská!$C$168)^'zmena cien tepla'!CU6)</f>
        <v>279718.8414292399</v>
      </c>
      <c r="BP6" s="73">
        <f>IF(CV6=0,0,H6/(1+Vychodiská!$C$168)^'zmena cien tepla'!CV6)</f>
        <v>266398.89659927605</v>
      </c>
      <c r="BQ6" s="73">
        <f>IF(CW6=0,0,I6/(1+Vychodiská!$C$168)^'zmena cien tepla'!CW6)</f>
        <v>253713.2348564534</v>
      </c>
      <c r="BR6" s="73">
        <f>IF(CX6=0,0,J6/(1+Vychodiská!$C$168)^'zmena cien tepla'!CX6)</f>
        <v>241631.6522442413</v>
      </c>
      <c r="BS6" s="73">
        <f>IF(CY6=0,0,K6/(1+Vychodiská!$C$168)^'zmena cien tepla'!CY6)</f>
        <v>230125.38308975365</v>
      </c>
      <c r="BT6" s="73">
        <f>IF(CZ6=0,0,L6/(1+Vychodiská!$C$168)^'zmena cien tepla'!CZ6)</f>
        <v>219167.03151405108</v>
      </c>
      <c r="BU6" s="73">
        <f>IF(DA6=0,0,M6/(1+Vychodiská!$C$168)^'zmena cien tepla'!DA6)</f>
        <v>208730.50620385815</v>
      </c>
      <c r="BV6" s="73">
        <f>IF(DB6=0,0,N6/(1+Vychodiská!$C$168)^'zmena cien tepla'!DB6)</f>
        <v>198790.95828938871</v>
      </c>
      <c r="BW6" s="73">
        <f>IF(DC6=0,0,O6/(1+Vychodiská!$C$168)^'zmena cien tepla'!DC6)</f>
        <v>189324.72218037024</v>
      </c>
      <c r="BX6" s="73">
        <f>IF(DD6=0,0,P6/(1+Vychodiská!$C$168)^'zmena cien tepla'!DD6)</f>
        <v>180309.25921940018</v>
      </c>
      <c r="BY6" s="73">
        <f>IF(DE6=0,0,Q6/(1+Vychodiská!$C$168)^'zmena cien tepla'!DE6)</f>
        <v>171723.10401847641</v>
      </c>
      <c r="BZ6" s="73">
        <f>IF(DF6=0,0,R6/(1+Vychodiská!$C$168)^'zmena cien tepla'!DF6)</f>
        <v>163545.81335092985</v>
      </c>
      <c r="CA6" s="73">
        <f>IF(DG6=0,0,S6/(1+Vychodiská!$C$168)^'zmena cien tepla'!DG6)</f>
        <v>155757.91747707609</v>
      </c>
      <c r="CB6" s="73">
        <f>IF(DH6=0,0,T6/(1+Vychodiská!$C$168)^'zmena cien tepla'!DH6)</f>
        <v>148340.87378769147</v>
      </c>
      <c r="CC6" s="73">
        <f>IF(DI6=0,0,U6/(1+Vychodiská!$C$168)^'zmena cien tepla'!DI6)</f>
        <v>141277.02265494427</v>
      </c>
      <c r="CD6" s="73">
        <f>IF(DJ6=0,0,V6/(1+Vychodiská!$C$168)^'zmena cien tepla'!DJ6)</f>
        <v>134549.54538566121</v>
      </c>
      <c r="CE6" s="73">
        <f>IF(DK6=0,0,W6/(1+Vychodiská!$C$168)^'zmena cien tepla'!DK6)</f>
        <v>128142.4241768202</v>
      </c>
      <c r="CF6" s="73">
        <f>IF(DL6=0,0,X6/(1+Vychodiská!$C$168)^'zmena cien tepla'!DL6)</f>
        <v>122040.40397792401</v>
      </c>
      <c r="CG6" s="73">
        <f>IF(DM6=0,0,Y6/(1+Vychodiská!$C$168)^'zmena cien tepla'!DM6)</f>
        <v>116228.95616945144</v>
      </c>
      <c r="CH6" s="73">
        <f>IF(DN6=0,0,Z6/(1+Vychodiská!$C$168)^'zmena cien tepla'!DN6)</f>
        <v>110694.24397090611</v>
      </c>
      <c r="CI6" s="73">
        <f>IF(DO6=0,0,AA6/(1+Vychodiská!$C$168)^'zmena cien tepla'!DO6)</f>
        <v>105423.08949610108</v>
      </c>
      <c r="CJ6" s="73">
        <f>IF(DP6=0,0,AB6/(1+Vychodiská!$C$168)^'zmena cien tepla'!DP6)</f>
        <v>100402.94237723912</v>
      </c>
      <c r="CK6" s="73">
        <f>IF(DQ6=0,0,AC6/(1+Vychodiská!$C$168)^'zmena cien tepla'!DQ6)</f>
        <v>95621.849883084869</v>
      </c>
      <c r="CL6" s="73">
        <f>IF(DR6=0,0,AD6/(1+Vychodiská!$C$168)^'zmena cien tepla'!DR6)</f>
        <v>91068.428460080817</v>
      </c>
      <c r="CM6" s="73">
        <f>IF(DS6=0,0,AE6/(1+Vychodiská!$C$168)^'zmena cien tepla'!DS6)</f>
        <v>86731.836628648409</v>
      </c>
      <c r="CN6" s="73">
        <f>IF(DT6=0,0,AF6/(1+Vychodiská!$C$168)^'zmena cien tepla'!DT6)</f>
        <v>82601.749170141324</v>
      </c>
      <c r="CO6" s="73">
        <f>IF(DU6=0,0,AG6/(1+Vychodiská!$C$168)^'zmena cien tepla'!DU6)</f>
        <v>78668.332542991775</v>
      </c>
      <c r="CP6" s="73">
        <f>IF(DV6=0,0,AH6/(1+Vychodiská!$C$168)^'zmena cien tepla'!DV6)</f>
        <v>74922.221469515935</v>
      </c>
      <c r="CQ6" s="73">
        <f>IF(DW6=0,0,AI6/(1+Vychodiská!$C$168)^'zmena cien tepla'!DW6)</f>
        <v>71354.496637634235</v>
      </c>
      <c r="CR6" s="74">
        <f>IF(DX6=0,0,AJ6/(1+Vychodiská!$C$168)^'zmena cien tepla'!DX6)</f>
        <v>67956.663464413548</v>
      </c>
      <c r="CS6" s="77">
        <f t="shared" si="7"/>
        <v>4514962.4007257652</v>
      </c>
      <c r="CT6" s="73"/>
      <c r="CU6" s="78">
        <f t="shared" si="2"/>
        <v>4</v>
      </c>
      <c r="CV6" s="78">
        <f t="shared" ref="CV6:DX6" si="9">IF(CU6=0,0,IF(CV$2&gt;$D6,0,CU6+1))</f>
        <v>5</v>
      </c>
      <c r="CW6" s="78">
        <f t="shared" si="9"/>
        <v>6</v>
      </c>
      <c r="CX6" s="78">
        <f t="shared" si="9"/>
        <v>7</v>
      </c>
      <c r="CY6" s="78">
        <f t="shared" si="9"/>
        <v>8</v>
      </c>
      <c r="CZ6" s="78">
        <f t="shared" si="9"/>
        <v>9</v>
      </c>
      <c r="DA6" s="78">
        <f t="shared" si="9"/>
        <v>10</v>
      </c>
      <c r="DB6" s="78">
        <f t="shared" si="9"/>
        <v>11</v>
      </c>
      <c r="DC6" s="78">
        <f t="shared" si="9"/>
        <v>12</v>
      </c>
      <c r="DD6" s="78">
        <f t="shared" si="9"/>
        <v>13</v>
      </c>
      <c r="DE6" s="78">
        <f t="shared" si="9"/>
        <v>14</v>
      </c>
      <c r="DF6" s="78">
        <f t="shared" si="9"/>
        <v>15</v>
      </c>
      <c r="DG6" s="78">
        <f t="shared" si="9"/>
        <v>16</v>
      </c>
      <c r="DH6" s="78">
        <f t="shared" si="9"/>
        <v>17</v>
      </c>
      <c r="DI6" s="78">
        <f t="shared" si="9"/>
        <v>18</v>
      </c>
      <c r="DJ6" s="78">
        <f t="shared" si="9"/>
        <v>19</v>
      </c>
      <c r="DK6" s="78">
        <f t="shared" si="9"/>
        <v>20</v>
      </c>
      <c r="DL6" s="78">
        <f t="shared" si="9"/>
        <v>21</v>
      </c>
      <c r="DM6" s="78">
        <f t="shared" si="9"/>
        <v>22</v>
      </c>
      <c r="DN6" s="78">
        <f t="shared" si="9"/>
        <v>23</v>
      </c>
      <c r="DO6" s="78">
        <f t="shared" si="9"/>
        <v>24</v>
      </c>
      <c r="DP6" s="78">
        <f t="shared" si="9"/>
        <v>25</v>
      </c>
      <c r="DQ6" s="78">
        <f t="shared" si="9"/>
        <v>26</v>
      </c>
      <c r="DR6" s="78">
        <f t="shared" si="9"/>
        <v>27</v>
      </c>
      <c r="DS6" s="78">
        <f t="shared" si="9"/>
        <v>28</v>
      </c>
      <c r="DT6" s="78">
        <f t="shared" si="9"/>
        <v>29</v>
      </c>
      <c r="DU6" s="78">
        <f t="shared" si="9"/>
        <v>30</v>
      </c>
      <c r="DV6" s="78">
        <f t="shared" si="9"/>
        <v>31</v>
      </c>
      <c r="DW6" s="78">
        <f t="shared" si="9"/>
        <v>32</v>
      </c>
      <c r="DX6" s="79">
        <f t="shared" si="9"/>
        <v>33</v>
      </c>
    </row>
    <row r="7" spans="1:128" s="80" customFormat="1" ht="31" customHeight="1" x14ac:dyDescent="0.35">
      <c r="A7" s="70">
        <v>5</v>
      </c>
      <c r="B7" s="71" t="s">
        <v>71</v>
      </c>
      <c r="C7" s="71" t="str">
        <f>INDEX(Data!$D$3:$D$29,MATCH('zmena cien tepla'!A7,Data!$A$3:$A$29,0))</f>
        <v>Výmena tepelnej izolácie a oplechovania HV potrubí BA východ napájač JUH, Akumulácia tepelnej energie</v>
      </c>
      <c r="D7" s="72">
        <f>INDEX(Data!$M$3:$M$29,MATCH('zmena cien tepla'!A7,Data!$A$3:$A$29,0))</f>
        <v>30</v>
      </c>
      <c r="E7" s="72">
        <f>INDEX(Data!$J$3:$J$29,MATCH('zmena cien tepla'!A7,Data!$A$3:$A$29,0))</f>
        <v>2024</v>
      </c>
      <c r="F7" s="74">
        <f>INDEX(Data!$Y$3:$Y$29,MATCH('zmena cien tepla'!A7,Data!$A$3:$A$29,0))</f>
        <v>-52000</v>
      </c>
      <c r="G7" s="73">
        <f t="shared" si="4"/>
        <v>52000</v>
      </c>
      <c r="H7" s="73">
        <f t="shared" si="0"/>
        <v>52000</v>
      </c>
      <c r="I7" s="73">
        <f t="shared" si="0"/>
        <v>52000</v>
      </c>
      <c r="J7" s="73">
        <f t="shared" si="0"/>
        <v>52000</v>
      </c>
      <c r="K7" s="73">
        <f t="shared" si="0"/>
        <v>52000</v>
      </c>
      <c r="L7" s="73">
        <f t="shared" si="0"/>
        <v>52000</v>
      </c>
      <c r="M7" s="73">
        <f t="shared" si="0"/>
        <v>52000</v>
      </c>
      <c r="N7" s="73">
        <f t="shared" si="0"/>
        <v>52000</v>
      </c>
      <c r="O7" s="73">
        <f t="shared" si="0"/>
        <v>52000</v>
      </c>
      <c r="P7" s="73">
        <f t="shared" si="0"/>
        <v>52000</v>
      </c>
      <c r="Q7" s="73">
        <f t="shared" si="0"/>
        <v>52000</v>
      </c>
      <c r="R7" s="73">
        <f t="shared" si="0"/>
        <v>52000</v>
      </c>
      <c r="S7" s="73">
        <f t="shared" si="0"/>
        <v>52000</v>
      </c>
      <c r="T7" s="73">
        <f t="shared" si="0"/>
        <v>52000</v>
      </c>
      <c r="U7" s="73">
        <f t="shared" si="0"/>
        <v>52000</v>
      </c>
      <c r="V7" s="73">
        <f t="shared" si="0"/>
        <v>52000</v>
      </c>
      <c r="W7" s="73">
        <f t="shared" si="0"/>
        <v>52000</v>
      </c>
      <c r="X7" s="73">
        <f t="shared" si="1"/>
        <v>52000</v>
      </c>
      <c r="Y7" s="73">
        <f t="shared" si="1"/>
        <v>52000</v>
      </c>
      <c r="Z7" s="73">
        <f t="shared" si="1"/>
        <v>52000</v>
      </c>
      <c r="AA7" s="73">
        <f t="shared" si="1"/>
        <v>52000</v>
      </c>
      <c r="AB7" s="73">
        <f t="shared" si="1"/>
        <v>52000</v>
      </c>
      <c r="AC7" s="73">
        <f t="shared" si="1"/>
        <v>52000</v>
      </c>
      <c r="AD7" s="73">
        <f t="shared" si="1"/>
        <v>52000</v>
      </c>
      <c r="AE7" s="73">
        <f t="shared" si="1"/>
        <v>52000</v>
      </c>
      <c r="AF7" s="73">
        <f t="shared" si="1"/>
        <v>52000</v>
      </c>
      <c r="AG7" s="73">
        <f t="shared" si="1"/>
        <v>52000</v>
      </c>
      <c r="AH7" s="73">
        <f t="shared" si="1"/>
        <v>52000</v>
      </c>
      <c r="AI7" s="73">
        <f t="shared" si="1"/>
        <v>52000</v>
      </c>
      <c r="AJ7" s="74">
        <f t="shared" si="1"/>
        <v>52000</v>
      </c>
      <c r="AK7" s="73">
        <f t="shared" si="5"/>
        <v>52000</v>
      </c>
      <c r="AL7" s="73">
        <f>SUM($G7:H7)</f>
        <v>104000</v>
      </c>
      <c r="AM7" s="73">
        <f>SUM($G7:I7)</f>
        <v>156000</v>
      </c>
      <c r="AN7" s="73">
        <f>SUM($G7:J7)</f>
        <v>208000</v>
      </c>
      <c r="AO7" s="73">
        <f>SUM($G7:K7)</f>
        <v>260000</v>
      </c>
      <c r="AP7" s="73">
        <f>SUM($G7:L7)</f>
        <v>312000</v>
      </c>
      <c r="AQ7" s="73">
        <f>SUM($G7:M7)</f>
        <v>364000</v>
      </c>
      <c r="AR7" s="73">
        <f>SUM($G7:N7)</f>
        <v>416000</v>
      </c>
      <c r="AS7" s="73">
        <f>SUM($G7:O7)</f>
        <v>468000</v>
      </c>
      <c r="AT7" s="73">
        <f>SUM($G7:P7)</f>
        <v>520000</v>
      </c>
      <c r="AU7" s="73">
        <f>SUM($G7:Q7)</f>
        <v>572000</v>
      </c>
      <c r="AV7" s="73">
        <f>SUM($G7:R7)</f>
        <v>624000</v>
      </c>
      <c r="AW7" s="73">
        <f>SUM($G7:S7)</f>
        <v>676000</v>
      </c>
      <c r="AX7" s="73">
        <f>SUM($G7:T7)</f>
        <v>728000</v>
      </c>
      <c r="AY7" s="73">
        <f>SUM($G7:U7)</f>
        <v>780000</v>
      </c>
      <c r="AZ7" s="73">
        <f>SUM($G7:V7)</f>
        <v>832000</v>
      </c>
      <c r="BA7" s="73">
        <f>SUM($G7:W7)</f>
        <v>884000</v>
      </c>
      <c r="BB7" s="73">
        <f>SUM($G7:X7)</f>
        <v>936000</v>
      </c>
      <c r="BC7" s="73">
        <f>SUM($G7:Y7)</f>
        <v>988000</v>
      </c>
      <c r="BD7" s="73">
        <f>SUM($G7:Z7)</f>
        <v>1040000</v>
      </c>
      <c r="BE7" s="73">
        <f>SUM($G7:AA7)</f>
        <v>1092000</v>
      </c>
      <c r="BF7" s="73">
        <f>SUM($G7:AB7)</f>
        <v>1144000</v>
      </c>
      <c r="BG7" s="73">
        <f>SUM($G7:AC7)</f>
        <v>1196000</v>
      </c>
      <c r="BH7" s="73">
        <f>SUM($G7:AD7)</f>
        <v>1248000</v>
      </c>
      <c r="BI7" s="73">
        <f>SUM($G7:AE7)</f>
        <v>1300000</v>
      </c>
      <c r="BJ7" s="73">
        <f>SUM($G7:AF7)</f>
        <v>1352000</v>
      </c>
      <c r="BK7" s="73">
        <f>SUM($G7:AG7)</f>
        <v>1404000</v>
      </c>
      <c r="BL7" s="73">
        <f>SUM($G7:AH7)</f>
        <v>1456000</v>
      </c>
      <c r="BM7" s="73">
        <f>SUM($G7:AI7)</f>
        <v>1508000</v>
      </c>
      <c r="BN7" s="74">
        <f>SUM($G7:AJ7)</f>
        <v>1560000</v>
      </c>
      <c r="BO7" s="76">
        <f>IF(CU7=0,0,G7/(1+Vychodiská!$C$168)^'zmena cien tepla'!CU7)</f>
        <v>47165.532879818595</v>
      </c>
      <c r="BP7" s="73">
        <f>IF(CV7=0,0,H7/(1+Vychodiská!$C$168)^'zmena cien tepla'!CV7)</f>
        <v>44919.555123636754</v>
      </c>
      <c r="BQ7" s="73">
        <f>IF(CW7=0,0,I7/(1+Vychodiská!$C$168)^'zmena cien tepla'!CW7)</f>
        <v>42780.52868917786</v>
      </c>
      <c r="BR7" s="73">
        <f>IF(CX7=0,0,J7/(1+Vychodiská!$C$168)^'zmena cien tepla'!CX7)</f>
        <v>40743.360656359866</v>
      </c>
      <c r="BS7" s="73">
        <f>IF(CY7=0,0,K7/(1+Vychodiská!$C$168)^'zmena cien tepla'!CY7)</f>
        <v>38803.20062510464</v>
      </c>
      <c r="BT7" s="73">
        <f>IF(CZ7=0,0,L7/(1+Vychodiská!$C$168)^'zmena cien tepla'!CZ7)</f>
        <v>36955.429166766313</v>
      </c>
      <c r="BU7" s="73">
        <f>IF(DA7=0,0,M7/(1+Vychodiská!$C$168)^'zmena cien tepla'!DA7)</f>
        <v>35195.646825491734</v>
      </c>
      <c r="BV7" s="73">
        <f>IF(DB7=0,0,N7/(1+Vychodiská!$C$168)^'zmena cien tepla'!DB7)</f>
        <v>33519.663643325461</v>
      </c>
      <c r="BW7" s="73">
        <f>IF(DC7=0,0,O7/(1+Vychodiská!$C$168)^'zmena cien tepla'!DC7)</f>
        <v>31923.489184119484</v>
      </c>
      <c r="BX7" s="73">
        <f>IF(DD7=0,0,P7/(1+Vychodiská!$C$168)^'zmena cien tepla'!DD7)</f>
        <v>30403.323032494744</v>
      </c>
      <c r="BY7" s="73">
        <f>IF(DE7=0,0,Q7/(1+Vychodiská!$C$168)^'zmena cien tepla'!DE7)</f>
        <v>28955.545745233096</v>
      </c>
      <c r="BZ7" s="73">
        <f>IF(DF7=0,0,R7/(1+Vychodiská!$C$168)^'zmena cien tepla'!DF7)</f>
        <v>27576.710233555325</v>
      </c>
      <c r="CA7" s="73">
        <f>IF(DG7=0,0,S7/(1+Vychodiská!$C$168)^'zmena cien tepla'!DG7)</f>
        <v>26263.533555766979</v>
      </c>
      <c r="CB7" s="73">
        <f>IF(DH7=0,0,T7/(1+Vychodiská!$C$168)^'zmena cien tepla'!DH7)</f>
        <v>25012.889100730448</v>
      </c>
      <c r="CC7" s="73">
        <f>IF(DI7=0,0,U7/(1+Vychodiská!$C$168)^'zmena cien tepla'!DI7)</f>
        <v>23821.799143552813</v>
      </c>
      <c r="CD7" s="73">
        <f>IF(DJ7=0,0,V7/(1+Vychodiská!$C$168)^'zmena cien tepla'!DJ7)</f>
        <v>22687.42775576458</v>
      </c>
      <c r="CE7" s="73">
        <f>IF(DK7=0,0,W7/(1+Vychodiská!$C$168)^'zmena cien tepla'!DK7)</f>
        <v>21607.074053109125</v>
      </c>
      <c r="CF7" s="73">
        <f>IF(DL7=0,0,X7/(1+Vychodiská!$C$168)^'zmena cien tepla'!DL7)</f>
        <v>20578.165764865833</v>
      </c>
      <c r="CG7" s="73">
        <f>IF(DM7=0,0,Y7/(1+Vychodiská!$C$168)^'zmena cien tepla'!DM7)</f>
        <v>19598.253109396032</v>
      </c>
      <c r="CH7" s="73">
        <f>IF(DN7=0,0,Z7/(1+Vychodiská!$C$168)^'zmena cien tepla'!DN7)</f>
        <v>18665.002961329556</v>
      </c>
      <c r="CI7" s="73">
        <f>IF(DO7=0,0,AA7/(1+Vychodiská!$C$168)^'zmena cien tepla'!DO7)</f>
        <v>17776.193296504338</v>
      </c>
      <c r="CJ7" s="73">
        <f>IF(DP7=0,0,AB7/(1+Vychodiská!$C$168)^'zmena cien tepla'!DP7)</f>
        <v>16929.707901432699</v>
      </c>
      <c r="CK7" s="73">
        <f>IF(DQ7=0,0,AC7/(1+Vychodiská!$C$168)^'zmena cien tepla'!DQ7)</f>
        <v>16123.531334697811</v>
      </c>
      <c r="CL7" s="73">
        <f>IF(DR7=0,0,AD7/(1+Vychodiská!$C$168)^'zmena cien tepla'!DR7)</f>
        <v>15355.74412828363</v>
      </c>
      <c r="CM7" s="73">
        <f>IF(DS7=0,0,AE7/(1+Vychodiská!$C$168)^'zmena cien tepla'!DS7)</f>
        <v>14624.51821741298</v>
      </c>
      <c r="CN7" s="73">
        <f>IF(DT7=0,0,AF7/(1+Vychodiská!$C$168)^'zmena cien tepla'!DT7)</f>
        <v>13928.11258801236</v>
      </c>
      <c r="CO7" s="73">
        <f>IF(DU7=0,0,AG7/(1+Vychodiská!$C$168)^'zmena cien tepla'!DU7)</f>
        <v>13264.869131440346</v>
      </c>
      <c r="CP7" s="73">
        <f>IF(DV7=0,0,AH7/(1+Vychodiská!$C$168)^'zmena cien tepla'!DV7)</f>
        <v>12633.20869660985</v>
      </c>
      <c r="CQ7" s="73">
        <f>IF(DW7=0,0,AI7/(1+Vychodiská!$C$168)^'zmena cien tepla'!DW7)</f>
        <v>12031.627330104624</v>
      </c>
      <c r="CR7" s="74">
        <f>IF(DX7=0,0,AJ7/(1+Vychodiská!$C$168)^'zmena cien tepla'!DX7)</f>
        <v>11458.692695337731</v>
      </c>
      <c r="CS7" s="77">
        <f t="shared" si="7"/>
        <v>761302.33656943555</v>
      </c>
      <c r="CT7" s="73"/>
      <c r="CU7" s="78">
        <f t="shared" si="2"/>
        <v>2</v>
      </c>
      <c r="CV7" s="78">
        <f t="shared" ref="CV7:DX7" si="10">IF(CU7=0,0,IF(CV$2&gt;$D7,0,CU7+1))</f>
        <v>3</v>
      </c>
      <c r="CW7" s="78">
        <f t="shared" si="10"/>
        <v>4</v>
      </c>
      <c r="CX7" s="78">
        <f t="shared" si="10"/>
        <v>5</v>
      </c>
      <c r="CY7" s="78">
        <f t="shared" si="10"/>
        <v>6</v>
      </c>
      <c r="CZ7" s="78">
        <f t="shared" si="10"/>
        <v>7</v>
      </c>
      <c r="DA7" s="78">
        <f t="shared" si="10"/>
        <v>8</v>
      </c>
      <c r="DB7" s="78">
        <f t="shared" si="10"/>
        <v>9</v>
      </c>
      <c r="DC7" s="78">
        <f t="shared" si="10"/>
        <v>10</v>
      </c>
      <c r="DD7" s="78">
        <f t="shared" si="10"/>
        <v>11</v>
      </c>
      <c r="DE7" s="78">
        <f t="shared" si="10"/>
        <v>12</v>
      </c>
      <c r="DF7" s="78">
        <f t="shared" si="10"/>
        <v>13</v>
      </c>
      <c r="DG7" s="78">
        <f t="shared" si="10"/>
        <v>14</v>
      </c>
      <c r="DH7" s="78">
        <f t="shared" si="10"/>
        <v>15</v>
      </c>
      <c r="DI7" s="78">
        <f t="shared" si="10"/>
        <v>16</v>
      </c>
      <c r="DJ7" s="78">
        <f t="shared" si="10"/>
        <v>17</v>
      </c>
      <c r="DK7" s="78">
        <f t="shared" si="10"/>
        <v>18</v>
      </c>
      <c r="DL7" s="78">
        <f t="shared" si="10"/>
        <v>19</v>
      </c>
      <c r="DM7" s="78">
        <f t="shared" si="10"/>
        <v>20</v>
      </c>
      <c r="DN7" s="78">
        <f t="shared" si="10"/>
        <v>21</v>
      </c>
      <c r="DO7" s="78">
        <f t="shared" si="10"/>
        <v>22</v>
      </c>
      <c r="DP7" s="78">
        <f t="shared" si="10"/>
        <v>23</v>
      </c>
      <c r="DQ7" s="78">
        <f t="shared" si="10"/>
        <v>24</v>
      </c>
      <c r="DR7" s="78">
        <f t="shared" si="10"/>
        <v>25</v>
      </c>
      <c r="DS7" s="78">
        <f t="shared" si="10"/>
        <v>26</v>
      </c>
      <c r="DT7" s="78">
        <f t="shared" si="10"/>
        <v>27</v>
      </c>
      <c r="DU7" s="78">
        <f t="shared" si="10"/>
        <v>28</v>
      </c>
      <c r="DV7" s="78">
        <f t="shared" si="10"/>
        <v>29</v>
      </c>
      <c r="DW7" s="78">
        <f t="shared" si="10"/>
        <v>30</v>
      </c>
      <c r="DX7" s="79">
        <f t="shared" si="10"/>
        <v>31</v>
      </c>
    </row>
    <row r="8" spans="1:128" s="80" customFormat="1" ht="31" customHeight="1" x14ac:dyDescent="0.35">
      <c r="A8" s="70">
        <v>6</v>
      </c>
      <c r="B8" s="71" t="s">
        <v>71</v>
      </c>
      <c r="C8" s="71" t="str">
        <f>INDEX(Data!$D$3:$D$29,MATCH('zmena cien tepla'!A8,Data!$A$3:$A$29,0))</f>
        <v>Výstavba technológie na vysoko účinnú kombinovanú výrobu elektriny a tepla ako náhrady za súčasné zdroje v SCZT Západ - Akumulácia</v>
      </c>
      <c r="D8" s="72">
        <f>INDEX(Data!$M$3:$M$29,MATCH('zmena cien tepla'!A8,Data!$A$3:$A$29,0))</f>
        <v>30</v>
      </c>
      <c r="E8" s="72">
        <f>INDEX(Data!$J$3:$J$29,MATCH('zmena cien tepla'!A8,Data!$A$3:$A$29,0))</f>
        <v>2024</v>
      </c>
      <c r="F8" s="74">
        <f>INDEX(Data!$Y$3:$Y$29,MATCH('zmena cien tepla'!A8,Data!$A$3:$A$29,0))</f>
        <v>-51000</v>
      </c>
      <c r="G8" s="73">
        <f t="shared" si="4"/>
        <v>51000</v>
      </c>
      <c r="H8" s="73">
        <f t="shared" si="0"/>
        <v>51000</v>
      </c>
      <c r="I8" s="73">
        <f t="shared" si="0"/>
        <v>51000</v>
      </c>
      <c r="J8" s="73">
        <f t="shared" si="0"/>
        <v>51000</v>
      </c>
      <c r="K8" s="73">
        <f t="shared" si="0"/>
        <v>51000</v>
      </c>
      <c r="L8" s="73">
        <f t="shared" si="0"/>
        <v>51000</v>
      </c>
      <c r="M8" s="73">
        <f t="shared" si="0"/>
        <v>51000</v>
      </c>
      <c r="N8" s="73">
        <f t="shared" si="0"/>
        <v>51000</v>
      </c>
      <c r="O8" s="73">
        <f t="shared" si="0"/>
        <v>51000</v>
      </c>
      <c r="P8" s="73">
        <f t="shared" si="0"/>
        <v>51000</v>
      </c>
      <c r="Q8" s="73">
        <f t="shared" si="0"/>
        <v>51000</v>
      </c>
      <c r="R8" s="73">
        <f t="shared" si="0"/>
        <v>51000</v>
      </c>
      <c r="S8" s="73">
        <f t="shared" si="0"/>
        <v>51000</v>
      </c>
      <c r="T8" s="73">
        <f t="shared" si="0"/>
        <v>51000</v>
      </c>
      <c r="U8" s="73">
        <f t="shared" si="0"/>
        <v>51000</v>
      </c>
      <c r="V8" s="73">
        <f t="shared" si="0"/>
        <v>51000</v>
      </c>
      <c r="W8" s="73">
        <f t="shared" si="0"/>
        <v>51000</v>
      </c>
      <c r="X8" s="73">
        <f t="shared" si="1"/>
        <v>51000</v>
      </c>
      <c r="Y8" s="73">
        <f t="shared" si="1"/>
        <v>51000</v>
      </c>
      <c r="Z8" s="73">
        <f t="shared" si="1"/>
        <v>51000</v>
      </c>
      <c r="AA8" s="73">
        <f t="shared" si="1"/>
        <v>51000</v>
      </c>
      <c r="AB8" s="73">
        <f t="shared" si="1"/>
        <v>51000</v>
      </c>
      <c r="AC8" s="73">
        <f t="shared" si="1"/>
        <v>51000</v>
      </c>
      <c r="AD8" s="73">
        <f t="shared" si="1"/>
        <v>51000</v>
      </c>
      <c r="AE8" s="73">
        <f t="shared" si="1"/>
        <v>51000</v>
      </c>
      <c r="AF8" s="73">
        <f t="shared" si="1"/>
        <v>51000</v>
      </c>
      <c r="AG8" s="73">
        <f t="shared" si="1"/>
        <v>51000</v>
      </c>
      <c r="AH8" s="73">
        <f t="shared" si="1"/>
        <v>51000</v>
      </c>
      <c r="AI8" s="73">
        <f t="shared" si="1"/>
        <v>51000</v>
      </c>
      <c r="AJ8" s="74">
        <f t="shared" si="1"/>
        <v>51000</v>
      </c>
      <c r="AK8" s="73">
        <f t="shared" si="5"/>
        <v>51000</v>
      </c>
      <c r="AL8" s="73">
        <f>SUM($G8:H8)</f>
        <v>102000</v>
      </c>
      <c r="AM8" s="73">
        <f>SUM($G8:I8)</f>
        <v>153000</v>
      </c>
      <c r="AN8" s="73">
        <f>SUM($G8:J8)</f>
        <v>204000</v>
      </c>
      <c r="AO8" s="73">
        <f>SUM($G8:K8)</f>
        <v>255000</v>
      </c>
      <c r="AP8" s="73">
        <f>SUM($G8:L8)</f>
        <v>306000</v>
      </c>
      <c r="AQ8" s="73">
        <f>SUM($G8:M8)</f>
        <v>357000</v>
      </c>
      <c r="AR8" s="73">
        <f>SUM($G8:N8)</f>
        <v>408000</v>
      </c>
      <c r="AS8" s="73">
        <f>SUM($G8:O8)</f>
        <v>459000</v>
      </c>
      <c r="AT8" s="73">
        <f>SUM($G8:P8)</f>
        <v>510000</v>
      </c>
      <c r="AU8" s="73">
        <f>SUM($G8:Q8)</f>
        <v>561000</v>
      </c>
      <c r="AV8" s="73">
        <f>SUM($G8:R8)</f>
        <v>612000</v>
      </c>
      <c r="AW8" s="73">
        <f>SUM($G8:S8)</f>
        <v>663000</v>
      </c>
      <c r="AX8" s="73">
        <f>SUM($G8:T8)</f>
        <v>714000</v>
      </c>
      <c r="AY8" s="73">
        <f>SUM($G8:U8)</f>
        <v>765000</v>
      </c>
      <c r="AZ8" s="73">
        <f>SUM($G8:V8)</f>
        <v>816000</v>
      </c>
      <c r="BA8" s="73">
        <f>SUM($G8:W8)</f>
        <v>867000</v>
      </c>
      <c r="BB8" s="73">
        <f>SUM($G8:X8)</f>
        <v>918000</v>
      </c>
      <c r="BC8" s="73">
        <f>SUM($G8:Y8)</f>
        <v>969000</v>
      </c>
      <c r="BD8" s="73">
        <f>SUM($G8:Z8)</f>
        <v>1020000</v>
      </c>
      <c r="BE8" s="73">
        <f>SUM($G8:AA8)</f>
        <v>1071000</v>
      </c>
      <c r="BF8" s="73">
        <f>SUM($G8:AB8)</f>
        <v>1122000</v>
      </c>
      <c r="BG8" s="73">
        <f>SUM($G8:AC8)</f>
        <v>1173000</v>
      </c>
      <c r="BH8" s="73">
        <f>SUM($G8:AD8)</f>
        <v>1224000</v>
      </c>
      <c r="BI8" s="73">
        <f>SUM($G8:AE8)</f>
        <v>1275000</v>
      </c>
      <c r="BJ8" s="73">
        <f>SUM($G8:AF8)</f>
        <v>1326000</v>
      </c>
      <c r="BK8" s="73">
        <f>SUM($G8:AG8)</f>
        <v>1377000</v>
      </c>
      <c r="BL8" s="73">
        <f>SUM($G8:AH8)</f>
        <v>1428000</v>
      </c>
      <c r="BM8" s="73">
        <f>SUM($G8:AI8)</f>
        <v>1479000</v>
      </c>
      <c r="BN8" s="74">
        <f>SUM($G8:AJ8)</f>
        <v>1530000</v>
      </c>
      <c r="BO8" s="76">
        <f>IF(CU8=0,0,G8/(1+Vychodiská!$C$168)^'zmena cien tepla'!CU8)</f>
        <v>46258.50340136054</v>
      </c>
      <c r="BP8" s="73">
        <f>IF(CV8=0,0,H8/(1+Vychodiská!$C$168)^'zmena cien tepla'!CV8)</f>
        <v>44055.717525105276</v>
      </c>
      <c r="BQ8" s="73">
        <f>IF(CW8=0,0,I8/(1+Vychodiská!$C$168)^'zmena cien tepla'!CW8)</f>
        <v>41957.826214385983</v>
      </c>
      <c r="BR8" s="73">
        <f>IF(CX8=0,0,J8/(1+Vychodiská!$C$168)^'zmena cien tepla'!CX8)</f>
        <v>39959.834489891407</v>
      </c>
      <c r="BS8" s="73">
        <f>IF(CY8=0,0,K8/(1+Vychodiská!$C$168)^'zmena cien tepla'!CY8)</f>
        <v>38056.985228468009</v>
      </c>
      <c r="BT8" s="73">
        <f>IF(CZ8=0,0,L8/(1+Vychodiská!$C$168)^'zmena cien tepla'!CZ8)</f>
        <v>36244.747836636197</v>
      </c>
      <c r="BU8" s="73">
        <f>IF(DA8=0,0,M8/(1+Vychodiská!$C$168)^'zmena cien tepla'!DA8)</f>
        <v>34518.807463463047</v>
      </c>
      <c r="BV8" s="73">
        <f>IF(DB8=0,0,N8/(1+Vychodiská!$C$168)^'zmena cien tepla'!DB8)</f>
        <v>32875.054727107665</v>
      </c>
      <c r="BW8" s="73">
        <f>IF(DC8=0,0,O8/(1+Vychodiská!$C$168)^'zmena cien tepla'!DC8)</f>
        <v>31309.575930578725</v>
      </c>
      <c r="BX8" s="73">
        <f>IF(DD8=0,0,P8/(1+Vychodiská!$C$168)^'zmena cien tepla'!DD8)</f>
        <v>29818.643743408309</v>
      </c>
      <c r="BY8" s="73">
        <f>IF(DE8=0,0,Q8/(1+Vychodiská!$C$168)^'zmena cien tepla'!DE8)</f>
        <v>28398.708327055534</v>
      </c>
      <c r="BZ8" s="73">
        <f>IF(DF8=0,0,R8/(1+Vychodiská!$C$168)^'zmena cien tepla'!DF8)</f>
        <v>27046.388882910029</v>
      </c>
      <c r="CA8" s="73">
        <f>IF(DG8=0,0,S8/(1+Vychodiská!$C$168)^'zmena cien tepla'!DG8)</f>
        <v>25758.465602771463</v>
      </c>
      <c r="CB8" s="73">
        <f>IF(DH8=0,0,T8/(1+Vychodiská!$C$168)^'zmena cien tepla'!DH8)</f>
        <v>24531.87200263948</v>
      </c>
      <c r="CC8" s="73">
        <f>IF(DI8=0,0,U8/(1+Vychodiská!$C$168)^'zmena cien tepla'!DI8)</f>
        <v>23363.68762156141</v>
      </c>
      <c r="CD8" s="73">
        <f>IF(DJ8=0,0,V8/(1+Vychodiská!$C$168)^'zmena cien tepla'!DJ8)</f>
        <v>22251.131068153722</v>
      </c>
      <c r="CE8" s="73">
        <f>IF(DK8=0,0,W8/(1+Vychodiská!$C$168)^'zmena cien tepla'!DK8)</f>
        <v>21191.553398241642</v>
      </c>
      <c r="CF8" s="73">
        <f>IF(DL8=0,0,X8/(1+Vychodiská!$C$168)^'zmena cien tepla'!DL8)</f>
        <v>20182.431807849181</v>
      </c>
      <c r="CG8" s="73">
        <f>IF(DM8=0,0,Y8/(1+Vychodiská!$C$168)^'zmena cien tepla'!DM8)</f>
        <v>19221.363626523031</v>
      </c>
      <c r="CH8" s="73">
        <f>IF(DN8=0,0,Z8/(1+Vychodiská!$C$168)^'zmena cien tepla'!DN8)</f>
        <v>18306.0605966886</v>
      </c>
      <c r="CI8" s="73">
        <f>IF(DO8=0,0,AA8/(1+Vychodiská!$C$168)^'zmena cien tepla'!DO8)</f>
        <v>17434.343425417715</v>
      </c>
      <c r="CJ8" s="73">
        <f>IF(DP8=0,0,AB8/(1+Vychodiská!$C$168)^'zmena cien tepla'!DP8)</f>
        <v>16604.136595635919</v>
      </c>
      <c r="CK8" s="73">
        <f>IF(DQ8=0,0,AC8/(1+Vychodiská!$C$168)^'zmena cien tepla'!DQ8)</f>
        <v>15813.46342441516</v>
      </c>
      <c r="CL8" s="73">
        <f>IF(DR8=0,0,AD8/(1+Vychodiská!$C$168)^'zmena cien tepla'!DR8)</f>
        <v>15060.441356585867</v>
      </c>
      <c r="CM8" s="73">
        <f>IF(DS8=0,0,AE8/(1+Vychodiská!$C$168)^'zmena cien tepla'!DS8)</f>
        <v>14343.27748246273</v>
      </c>
      <c r="CN8" s="73">
        <f>IF(DT8=0,0,AF8/(1+Vychodiská!$C$168)^'zmena cien tepla'!DT8)</f>
        <v>13660.264269012123</v>
      </c>
      <c r="CO8" s="73">
        <f>IF(DU8=0,0,AG8/(1+Vychodiská!$C$168)^'zmena cien tepla'!DU8)</f>
        <v>13009.775494297262</v>
      </c>
      <c r="CP8" s="73">
        <f>IF(DV8=0,0,AH8/(1+Vychodiská!$C$168)^'zmena cien tepla'!DV8)</f>
        <v>12390.262375521199</v>
      </c>
      <c r="CQ8" s="73">
        <f>IF(DW8=0,0,AI8/(1+Vychodiská!$C$168)^'zmena cien tepla'!DW8)</f>
        <v>11800.249881448764</v>
      </c>
      <c r="CR8" s="74">
        <f>IF(DX8=0,0,AJ8/(1+Vychodiská!$C$168)^'zmena cien tepla'!DX8)</f>
        <v>11238.333220427392</v>
      </c>
      <c r="CS8" s="77">
        <f t="shared" si="7"/>
        <v>746661.90702002356</v>
      </c>
      <c r="CT8" s="73"/>
      <c r="CU8" s="78">
        <f t="shared" si="2"/>
        <v>2</v>
      </c>
      <c r="CV8" s="78">
        <f t="shared" ref="CV8:DX8" si="11">IF(CU8=0,0,IF(CV$2&gt;$D8,0,CU8+1))</f>
        <v>3</v>
      </c>
      <c r="CW8" s="78">
        <f t="shared" si="11"/>
        <v>4</v>
      </c>
      <c r="CX8" s="78">
        <f t="shared" si="11"/>
        <v>5</v>
      </c>
      <c r="CY8" s="78">
        <f t="shared" si="11"/>
        <v>6</v>
      </c>
      <c r="CZ8" s="78">
        <f t="shared" si="11"/>
        <v>7</v>
      </c>
      <c r="DA8" s="78">
        <f t="shared" si="11"/>
        <v>8</v>
      </c>
      <c r="DB8" s="78">
        <f t="shared" si="11"/>
        <v>9</v>
      </c>
      <c r="DC8" s="78">
        <f t="shared" si="11"/>
        <v>10</v>
      </c>
      <c r="DD8" s="78">
        <f t="shared" si="11"/>
        <v>11</v>
      </c>
      <c r="DE8" s="78">
        <f t="shared" si="11"/>
        <v>12</v>
      </c>
      <c r="DF8" s="78">
        <f t="shared" si="11"/>
        <v>13</v>
      </c>
      <c r="DG8" s="78">
        <f t="shared" si="11"/>
        <v>14</v>
      </c>
      <c r="DH8" s="78">
        <f t="shared" si="11"/>
        <v>15</v>
      </c>
      <c r="DI8" s="78">
        <f t="shared" si="11"/>
        <v>16</v>
      </c>
      <c r="DJ8" s="78">
        <f t="shared" si="11"/>
        <v>17</v>
      </c>
      <c r="DK8" s="78">
        <f t="shared" si="11"/>
        <v>18</v>
      </c>
      <c r="DL8" s="78">
        <f t="shared" si="11"/>
        <v>19</v>
      </c>
      <c r="DM8" s="78">
        <f t="shared" si="11"/>
        <v>20</v>
      </c>
      <c r="DN8" s="78">
        <f t="shared" si="11"/>
        <v>21</v>
      </c>
      <c r="DO8" s="78">
        <f t="shared" si="11"/>
        <v>22</v>
      </c>
      <c r="DP8" s="78">
        <f t="shared" si="11"/>
        <v>23</v>
      </c>
      <c r="DQ8" s="78">
        <f t="shared" si="11"/>
        <v>24</v>
      </c>
      <c r="DR8" s="78">
        <f t="shared" si="11"/>
        <v>25</v>
      </c>
      <c r="DS8" s="78">
        <f t="shared" si="11"/>
        <v>26</v>
      </c>
      <c r="DT8" s="78">
        <f t="shared" si="11"/>
        <v>27</v>
      </c>
      <c r="DU8" s="78">
        <f t="shared" si="11"/>
        <v>28</v>
      </c>
      <c r="DV8" s="78">
        <f t="shared" si="11"/>
        <v>29</v>
      </c>
      <c r="DW8" s="78">
        <f t="shared" si="11"/>
        <v>30</v>
      </c>
      <c r="DX8" s="79">
        <f t="shared" si="11"/>
        <v>31</v>
      </c>
    </row>
    <row r="9" spans="1:128" s="80" customFormat="1" ht="31" customHeight="1" x14ac:dyDescent="0.35">
      <c r="A9" s="70">
        <v>7</v>
      </c>
      <c r="B9" s="71" t="s">
        <v>71</v>
      </c>
      <c r="C9" s="71" t="str">
        <f>INDEX(Data!$D$3:$D$29,MATCH('zmena cien tepla'!A9,Data!$A$3:$A$29,0))</f>
        <v>Modernizácia rozšírenia HV pre oblasť Dúbravka</v>
      </c>
      <c r="D9" s="72">
        <f>INDEX(Data!$M$3:$M$29,MATCH('zmena cien tepla'!A9,Data!$A$3:$A$29,0))</f>
        <v>30</v>
      </c>
      <c r="E9" s="72" t="str">
        <f>INDEX(Data!$J$3:$J$29,MATCH('zmena cien tepla'!A9,Data!$A$3:$A$29,0))</f>
        <v>2024 - 2025</v>
      </c>
      <c r="F9" s="74">
        <f>INDEX(Data!$Y$3:$Y$29,MATCH('zmena cien tepla'!A9,Data!$A$3:$A$29,0))</f>
        <v>-89000</v>
      </c>
      <c r="G9" s="73">
        <f t="shared" si="4"/>
        <v>89000</v>
      </c>
      <c r="H9" s="73">
        <f t="shared" si="0"/>
        <v>89000</v>
      </c>
      <c r="I9" s="73">
        <f t="shared" si="0"/>
        <v>89000</v>
      </c>
      <c r="J9" s="73">
        <f t="shared" si="0"/>
        <v>89000</v>
      </c>
      <c r="K9" s="73">
        <f t="shared" si="0"/>
        <v>89000</v>
      </c>
      <c r="L9" s="73">
        <f t="shared" si="0"/>
        <v>89000</v>
      </c>
      <c r="M9" s="73">
        <f t="shared" si="0"/>
        <v>89000</v>
      </c>
      <c r="N9" s="73">
        <f t="shared" si="0"/>
        <v>89000</v>
      </c>
      <c r="O9" s="73">
        <f t="shared" si="0"/>
        <v>89000</v>
      </c>
      <c r="P9" s="73">
        <f t="shared" si="0"/>
        <v>89000</v>
      </c>
      <c r="Q9" s="73">
        <f t="shared" si="0"/>
        <v>89000</v>
      </c>
      <c r="R9" s="73">
        <f t="shared" si="0"/>
        <v>89000</v>
      </c>
      <c r="S9" s="73">
        <f t="shared" si="0"/>
        <v>89000</v>
      </c>
      <c r="T9" s="73">
        <f t="shared" si="0"/>
        <v>89000</v>
      </c>
      <c r="U9" s="73">
        <f t="shared" si="0"/>
        <v>89000</v>
      </c>
      <c r="V9" s="73">
        <f t="shared" si="0"/>
        <v>89000</v>
      </c>
      <c r="W9" s="73">
        <f t="shared" si="0"/>
        <v>89000</v>
      </c>
      <c r="X9" s="73">
        <f t="shared" si="1"/>
        <v>89000</v>
      </c>
      <c r="Y9" s="73">
        <f t="shared" si="1"/>
        <v>89000</v>
      </c>
      <c r="Z9" s="73">
        <f t="shared" si="1"/>
        <v>89000</v>
      </c>
      <c r="AA9" s="73">
        <f t="shared" si="1"/>
        <v>89000</v>
      </c>
      <c r="AB9" s="73">
        <f t="shared" si="1"/>
        <v>89000</v>
      </c>
      <c r="AC9" s="73">
        <f t="shared" si="1"/>
        <v>89000</v>
      </c>
      <c r="AD9" s="73">
        <f t="shared" si="1"/>
        <v>89000</v>
      </c>
      <c r="AE9" s="73">
        <f t="shared" si="1"/>
        <v>89000</v>
      </c>
      <c r="AF9" s="73">
        <f t="shared" si="1"/>
        <v>89000</v>
      </c>
      <c r="AG9" s="73">
        <f t="shared" si="1"/>
        <v>89000</v>
      </c>
      <c r="AH9" s="73">
        <f t="shared" si="1"/>
        <v>89000</v>
      </c>
      <c r="AI9" s="73">
        <f t="shared" si="1"/>
        <v>89000</v>
      </c>
      <c r="AJ9" s="74">
        <f t="shared" si="1"/>
        <v>89000</v>
      </c>
      <c r="AK9" s="73">
        <f t="shared" si="5"/>
        <v>89000</v>
      </c>
      <c r="AL9" s="73">
        <f>SUM($G9:H9)</f>
        <v>178000</v>
      </c>
      <c r="AM9" s="73">
        <f>SUM($G9:I9)</f>
        <v>267000</v>
      </c>
      <c r="AN9" s="73">
        <f>SUM($G9:J9)</f>
        <v>356000</v>
      </c>
      <c r="AO9" s="73">
        <f>SUM($G9:K9)</f>
        <v>445000</v>
      </c>
      <c r="AP9" s="73">
        <f>SUM($G9:L9)</f>
        <v>534000</v>
      </c>
      <c r="AQ9" s="73">
        <f>SUM($G9:M9)</f>
        <v>623000</v>
      </c>
      <c r="AR9" s="73">
        <f>SUM($G9:N9)</f>
        <v>712000</v>
      </c>
      <c r="AS9" s="73">
        <f>SUM($G9:O9)</f>
        <v>801000</v>
      </c>
      <c r="AT9" s="73">
        <f>SUM($G9:P9)</f>
        <v>890000</v>
      </c>
      <c r="AU9" s="73">
        <f>SUM($G9:Q9)</f>
        <v>979000</v>
      </c>
      <c r="AV9" s="73">
        <f>SUM($G9:R9)</f>
        <v>1068000</v>
      </c>
      <c r="AW9" s="73">
        <f>SUM($G9:S9)</f>
        <v>1157000</v>
      </c>
      <c r="AX9" s="73">
        <f>SUM($G9:T9)</f>
        <v>1246000</v>
      </c>
      <c r="AY9" s="73">
        <f>SUM($G9:U9)</f>
        <v>1335000</v>
      </c>
      <c r="AZ9" s="73">
        <f>SUM($G9:V9)</f>
        <v>1424000</v>
      </c>
      <c r="BA9" s="73">
        <f>SUM($G9:W9)</f>
        <v>1513000</v>
      </c>
      <c r="BB9" s="73">
        <f>SUM($G9:X9)</f>
        <v>1602000</v>
      </c>
      <c r="BC9" s="73">
        <f>SUM($G9:Y9)</f>
        <v>1691000</v>
      </c>
      <c r="BD9" s="73">
        <f>SUM($G9:Z9)</f>
        <v>1780000</v>
      </c>
      <c r="BE9" s="73">
        <f>SUM($G9:AA9)</f>
        <v>1869000</v>
      </c>
      <c r="BF9" s="73">
        <f>SUM($G9:AB9)</f>
        <v>1958000</v>
      </c>
      <c r="BG9" s="73">
        <f>SUM($G9:AC9)</f>
        <v>2047000</v>
      </c>
      <c r="BH9" s="73">
        <f>SUM($G9:AD9)</f>
        <v>2136000</v>
      </c>
      <c r="BI9" s="73">
        <f>SUM($G9:AE9)</f>
        <v>2225000</v>
      </c>
      <c r="BJ9" s="73">
        <f>SUM($G9:AF9)</f>
        <v>2314000</v>
      </c>
      <c r="BK9" s="73">
        <f>SUM($G9:AG9)</f>
        <v>2403000</v>
      </c>
      <c r="BL9" s="73">
        <f>SUM($G9:AH9)</f>
        <v>2492000</v>
      </c>
      <c r="BM9" s="73">
        <f>SUM($G9:AI9)</f>
        <v>2581000</v>
      </c>
      <c r="BN9" s="74">
        <f>SUM($G9:AJ9)</f>
        <v>2670000</v>
      </c>
      <c r="BO9" s="76">
        <f>IF(CU9=0,0,G9/(1+Vychodiská!$C$168)^'zmena cien tepla'!CU9)</f>
        <v>76881.546269301369</v>
      </c>
      <c r="BP9" s="73">
        <f>IF(CV9=0,0,H9/(1+Vychodiská!$C$168)^'zmena cien tepla'!CV9)</f>
        <v>73220.520256477495</v>
      </c>
      <c r="BQ9" s="73">
        <f>IF(CW9=0,0,I9/(1+Vychodiská!$C$168)^'zmena cien tepla'!CW9)</f>
        <v>69733.828815692847</v>
      </c>
      <c r="BR9" s="73">
        <f>IF(CX9=0,0,J9/(1+Vychodiská!$C$168)^'zmena cien tepla'!CX9)</f>
        <v>66413.170300659869</v>
      </c>
      <c r="BS9" s="73">
        <f>IF(CY9=0,0,K9/(1+Vychodiská!$C$168)^'zmena cien tepla'!CY9)</f>
        <v>63250.638381580808</v>
      </c>
      <c r="BT9" s="73">
        <f>IF(CZ9=0,0,L9/(1+Vychodiská!$C$168)^'zmena cien tepla'!CZ9)</f>
        <v>60238.703220553158</v>
      </c>
      <c r="BU9" s="73">
        <f>IF(DA9=0,0,M9/(1+Vychodiská!$C$168)^'zmena cien tepla'!DA9)</f>
        <v>57370.193543383961</v>
      </c>
      <c r="BV9" s="73">
        <f>IF(DB9=0,0,N9/(1+Vychodiská!$C$168)^'zmena cien tepla'!DB9)</f>
        <v>54638.279565127581</v>
      </c>
      <c r="BW9" s="73">
        <f>IF(DC9=0,0,O9/(1+Vychodiská!$C$168)^'zmena cien tepla'!DC9)</f>
        <v>52036.45672869293</v>
      </c>
      <c r="BX9" s="73">
        <f>IF(DD9=0,0,P9/(1+Vychodiská!$C$168)^'zmena cien tepla'!DD9)</f>
        <v>49558.5302178028</v>
      </c>
      <c r="BY9" s="73">
        <f>IF(DE9=0,0,Q9/(1+Vychodiská!$C$168)^'zmena cien tepla'!DE9)</f>
        <v>47198.600207431227</v>
      </c>
      <c r="BZ9" s="73">
        <f>IF(DF9=0,0,R9/(1+Vychodiská!$C$168)^'zmena cien tepla'!DF9)</f>
        <v>44951.047816601182</v>
      </c>
      <c r="CA9" s="73">
        <f>IF(DG9=0,0,S9/(1+Vychodiská!$C$168)^'zmena cien tepla'!DG9)</f>
        <v>42810.521730096349</v>
      </c>
      <c r="CB9" s="73">
        <f>IF(DH9=0,0,T9/(1+Vychodiská!$C$168)^'zmena cien tepla'!DH9)</f>
        <v>40771.925457234618</v>
      </c>
      <c r="CC9" s="73">
        <f>IF(DI9=0,0,U9/(1+Vychodiská!$C$168)^'zmena cien tepla'!DI9)</f>
        <v>38830.405197366301</v>
      </c>
      <c r="CD9" s="73">
        <f>IF(DJ9=0,0,V9/(1+Vychodiská!$C$168)^'zmena cien tepla'!DJ9)</f>
        <v>36981.338283206002</v>
      </c>
      <c r="CE9" s="73">
        <f>IF(DK9=0,0,W9/(1+Vychodiská!$C$168)^'zmena cien tepla'!DK9)</f>
        <v>35220.322174481902</v>
      </c>
      <c r="CF9" s="73">
        <f>IF(DL9=0,0,X9/(1+Vychodiská!$C$168)^'zmena cien tepla'!DL9)</f>
        <v>33543.163975697054</v>
      </c>
      <c r="CG9" s="73">
        <f>IF(DM9=0,0,Y9/(1+Vychodiská!$C$168)^'zmena cien tepla'!DM9)</f>
        <v>31945.870453044812</v>
      </c>
      <c r="CH9" s="73">
        <f>IF(DN9=0,0,Z9/(1+Vychodiská!$C$168)^'zmena cien tepla'!DN9)</f>
        <v>30424.638526709346</v>
      </c>
      <c r="CI9" s="73">
        <f>IF(DO9=0,0,AA9/(1+Vychodiská!$C$168)^'zmena cien tepla'!DO9)</f>
        <v>28975.846215913658</v>
      </c>
      <c r="CJ9" s="73">
        <f>IF(DP9=0,0,AB9/(1+Vychodiská!$C$168)^'zmena cien tepla'!DP9)</f>
        <v>27596.044015155869</v>
      </c>
      <c r="CK9" s="73">
        <f>IF(DQ9=0,0,AC9/(1+Vychodiská!$C$168)^'zmena cien tepla'!DQ9)</f>
        <v>26281.946681100828</v>
      </c>
      <c r="CL9" s="73">
        <f>IF(DR9=0,0,AD9/(1+Vychodiská!$C$168)^'zmena cien tepla'!DR9)</f>
        <v>25030.425410572214</v>
      </c>
      <c r="CM9" s="73">
        <f>IF(DS9=0,0,AE9/(1+Vychodiská!$C$168)^'zmena cien tepla'!DS9)</f>
        <v>23838.500391021156</v>
      </c>
      <c r="CN9" s="73">
        <f>IF(DT9=0,0,AF9/(1+Vychodiská!$C$168)^'zmena cien tepla'!DT9)</f>
        <v>22703.333705734436</v>
      </c>
      <c r="CO9" s="73">
        <f>IF(DU9=0,0,AG9/(1+Vychodiská!$C$168)^'zmena cien tepla'!DU9)</f>
        <v>21622.222576889937</v>
      </c>
      <c r="CP9" s="73">
        <f>IF(DV9=0,0,AH9/(1+Vychodiská!$C$168)^'zmena cien tepla'!DV9)</f>
        <v>20592.592930371375</v>
      </c>
      <c r="CQ9" s="73">
        <f>IF(DW9=0,0,AI9/(1+Vychodiská!$C$168)^'zmena cien tepla'!DW9)</f>
        <v>19611.993267020349</v>
      </c>
      <c r="CR9" s="74">
        <f>IF(DX9=0,0,AJ9/(1+Vychodiská!$C$168)^'zmena cien tepla'!DX9)</f>
        <v>18678.088825733666</v>
      </c>
      <c r="CS9" s="77">
        <f t="shared" si="7"/>
        <v>1240950.6951406552</v>
      </c>
      <c r="CT9" s="73"/>
      <c r="CU9" s="78">
        <f t="shared" si="2"/>
        <v>3</v>
      </c>
      <c r="CV9" s="78">
        <f t="shared" ref="CV9:DX9" si="12">IF(CU9=0,0,IF(CV$2&gt;$D9,0,CU9+1))</f>
        <v>4</v>
      </c>
      <c r="CW9" s="78">
        <f t="shared" si="12"/>
        <v>5</v>
      </c>
      <c r="CX9" s="78">
        <f t="shared" si="12"/>
        <v>6</v>
      </c>
      <c r="CY9" s="78">
        <f t="shared" si="12"/>
        <v>7</v>
      </c>
      <c r="CZ9" s="78">
        <f t="shared" si="12"/>
        <v>8</v>
      </c>
      <c r="DA9" s="78">
        <f t="shared" si="12"/>
        <v>9</v>
      </c>
      <c r="DB9" s="78">
        <f t="shared" si="12"/>
        <v>10</v>
      </c>
      <c r="DC9" s="78">
        <f t="shared" si="12"/>
        <v>11</v>
      </c>
      <c r="DD9" s="78">
        <f t="shared" si="12"/>
        <v>12</v>
      </c>
      <c r="DE9" s="78">
        <f t="shared" si="12"/>
        <v>13</v>
      </c>
      <c r="DF9" s="78">
        <f t="shared" si="12"/>
        <v>14</v>
      </c>
      <c r="DG9" s="78">
        <f t="shared" si="12"/>
        <v>15</v>
      </c>
      <c r="DH9" s="78">
        <f t="shared" si="12"/>
        <v>16</v>
      </c>
      <c r="DI9" s="78">
        <f t="shared" si="12"/>
        <v>17</v>
      </c>
      <c r="DJ9" s="78">
        <f t="shared" si="12"/>
        <v>18</v>
      </c>
      <c r="DK9" s="78">
        <f t="shared" si="12"/>
        <v>19</v>
      </c>
      <c r="DL9" s="78">
        <f t="shared" si="12"/>
        <v>20</v>
      </c>
      <c r="DM9" s="78">
        <f t="shared" si="12"/>
        <v>21</v>
      </c>
      <c r="DN9" s="78">
        <f t="shared" si="12"/>
        <v>22</v>
      </c>
      <c r="DO9" s="78">
        <f t="shared" si="12"/>
        <v>23</v>
      </c>
      <c r="DP9" s="78">
        <f t="shared" si="12"/>
        <v>24</v>
      </c>
      <c r="DQ9" s="78">
        <f t="shared" si="12"/>
        <v>25</v>
      </c>
      <c r="DR9" s="78">
        <f t="shared" si="12"/>
        <v>26</v>
      </c>
      <c r="DS9" s="78">
        <f t="shared" si="12"/>
        <v>27</v>
      </c>
      <c r="DT9" s="78">
        <f t="shared" si="12"/>
        <v>28</v>
      </c>
      <c r="DU9" s="78">
        <f t="shared" si="12"/>
        <v>29</v>
      </c>
      <c r="DV9" s="78">
        <f t="shared" si="12"/>
        <v>30</v>
      </c>
      <c r="DW9" s="78">
        <f t="shared" si="12"/>
        <v>31</v>
      </c>
      <c r="DX9" s="79">
        <f t="shared" si="12"/>
        <v>32</v>
      </c>
    </row>
    <row r="10" spans="1:128" s="80" customFormat="1" ht="31" customHeight="1" x14ac:dyDescent="0.35">
      <c r="A10" s="70">
        <v>8</v>
      </c>
      <c r="B10" s="71" t="s">
        <v>0</v>
      </c>
      <c r="C10" s="71" t="str">
        <f>INDEX(Data!$D$3:$D$29,MATCH('zmena cien tepla'!A10,Data!$A$3:$A$29,0))</f>
        <v>Modernizácia nadzemných častí primárnych napájačov SCZT</v>
      </c>
      <c r="D10" s="72">
        <f>INDEX(Data!$M$3:$M$29,MATCH('zmena cien tepla'!A10,Data!$A$3:$A$29,0))</f>
        <v>20</v>
      </c>
      <c r="E10" s="72" t="str">
        <f>INDEX(Data!$J$3:$J$29,MATCH('zmena cien tepla'!A10,Data!$A$3:$A$29,0))</f>
        <v>2023 - 2024</v>
      </c>
      <c r="F10" s="74">
        <f>INDEX(Data!$Y$3:$Y$29,MATCH('zmena cien tepla'!A10,Data!$A$3:$A$29,0))</f>
        <v>-49593</v>
      </c>
      <c r="G10" s="73">
        <f t="shared" si="4"/>
        <v>49593</v>
      </c>
      <c r="H10" s="73">
        <f t="shared" si="0"/>
        <v>49593</v>
      </c>
      <c r="I10" s="73">
        <f t="shared" si="0"/>
        <v>49593</v>
      </c>
      <c r="J10" s="73">
        <f t="shared" si="0"/>
        <v>49593</v>
      </c>
      <c r="K10" s="73">
        <f t="shared" si="0"/>
        <v>49593</v>
      </c>
      <c r="L10" s="73">
        <f t="shared" si="0"/>
        <v>49593</v>
      </c>
      <c r="M10" s="73">
        <f t="shared" si="0"/>
        <v>49593</v>
      </c>
      <c r="N10" s="73">
        <f t="shared" si="0"/>
        <v>49593</v>
      </c>
      <c r="O10" s="73">
        <f t="shared" si="0"/>
        <v>49593</v>
      </c>
      <c r="P10" s="73">
        <f t="shared" si="0"/>
        <v>49593</v>
      </c>
      <c r="Q10" s="73">
        <f t="shared" si="0"/>
        <v>49593</v>
      </c>
      <c r="R10" s="73">
        <f t="shared" si="0"/>
        <v>49593</v>
      </c>
      <c r="S10" s="73">
        <f t="shared" si="0"/>
        <v>49593</v>
      </c>
      <c r="T10" s="73">
        <f t="shared" si="0"/>
        <v>49593</v>
      </c>
      <c r="U10" s="73">
        <f t="shared" si="0"/>
        <v>49593</v>
      </c>
      <c r="V10" s="73">
        <f t="shared" si="0"/>
        <v>49593</v>
      </c>
      <c r="W10" s="73">
        <f t="shared" si="0"/>
        <v>49593</v>
      </c>
      <c r="X10" s="73">
        <f t="shared" si="1"/>
        <v>49593</v>
      </c>
      <c r="Y10" s="73">
        <f t="shared" si="1"/>
        <v>49593</v>
      </c>
      <c r="Z10" s="73">
        <f t="shared" si="1"/>
        <v>49593</v>
      </c>
      <c r="AA10" s="73">
        <f t="shared" si="1"/>
        <v>49593</v>
      </c>
      <c r="AB10" s="73">
        <f t="shared" si="1"/>
        <v>49593</v>
      </c>
      <c r="AC10" s="73">
        <f t="shared" si="1"/>
        <v>49593</v>
      </c>
      <c r="AD10" s="73">
        <f t="shared" si="1"/>
        <v>49593</v>
      </c>
      <c r="AE10" s="73">
        <f t="shared" si="1"/>
        <v>49593</v>
      </c>
      <c r="AF10" s="73">
        <f t="shared" si="1"/>
        <v>49593</v>
      </c>
      <c r="AG10" s="73">
        <f t="shared" si="1"/>
        <v>49593</v>
      </c>
      <c r="AH10" s="73">
        <f t="shared" si="1"/>
        <v>49593</v>
      </c>
      <c r="AI10" s="73">
        <f t="shared" si="1"/>
        <v>49593</v>
      </c>
      <c r="AJ10" s="74">
        <f t="shared" si="1"/>
        <v>49593</v>
      </c>
      <c r="AK10" s="73">
        <f t="shared" si="5"/>
        <v>49593</v>
      </c>
      <c r="AL10" s="73">
        <f>SUM($G10:H10)</f>
        <v>99186</v>
      </c>
      <c r="AM10" s="73">
        <f>SUM($G10:I10)</f>
        <v>148779</v>
      </c>
      <c r="AN10" s="73">
        <f>SUM($G10:J10)</f>
        <v>198372</v>
      </c>
      <c r="AO10" s="73">
        <f>SUM($G10:K10)</f>
        <v>247965</v>
      </c>
      <c r="AP10" s="73">
        <f>SUM($G10:L10)</f>
        <v>297558</v>
      </c>
      <c r="AQ10" s="73">
        <f>SUM($G10:M10)</f>
        <v>347151</v>
      </c>
      <c r="AR10" s="73">
        <f>SUM($G10:N10)</f>
        <v>396744</v>
      </c>
      <c r="AS10" s="73">
        <f>SUM($G10:O10)</f>
        <v>446337</v>
      </c>
      <c r="AT10" s="73">
        <f>SUM($G10:P10)</f>
        <v>495930</v>
      </c>
      <c r="AU10" s="73">
        <f>SUM($G10:Q10)</f>
        <v>545523</v>
      </c>
      <c r="AV10" s="73">
        <f>SUM($G10:R10)</f>
        <v>595116</v>
      </c>
      <c r="AW10" s="73">
        <f>SUM($G10:S10)</f>
        <v>644709</v>
      </c>
      <c r="AX10" s="73">
        <f>SUM($G10:T10)</f>
        <v>694302</v>
      </c>
      <c r="AY10" s="73">
        <f>SUM($G10:U10)</f>
        <v>743895</v>
      </c>
      <c r="AZ10" s="73">
        <f>SUM($G10:V10)</f>
        <v>793488</v>
      </c>
      <c r="BA10" s="73">
        <f>SUM($G10:W10)</f>
        <v>843081</v>
      </c>
      <c r="BB10" s="73">
        <f>SUM($G10:X10)</f>
        <v>892674</v>
      </c>
      <c r="BC10" s="73">
        <f>SUM($G10:Y10)</f>
        <v>942267</v>
      </c>
      <c r="BD10" s="73">
        <f>SUM($G10:Z10)</f>
        <v>991860</v>
      </c>
      <c r="BE10" s="73">
        <f>SUM($G10:AA10)</f>
        <v>1041453</v>
      </c>
      <c r="BF10" s="73">
        <f>SUM($G10:AB10)</f>
        <v>1091046</v>
      </c>
      <c r="BG10" s="73">
        <f>SUM($G10:AC10)</f>
        <v>1140639</v>
      </c>
      <c r="BH10" s="73">
        <f>SUM($G10:AD10)</f>
        <v>1190232</v>
      </c>
      <c r="BI10" s="73">
        <f>SUM($G10:AE10)</f>
        <v>1239825</v>
      </c>
      <c r="BJ10" s="73">
        <f>SUM($G10:AF10)</f>
        <v>1289418</v>
      </c>
      <c r="BK10" s="73">
        <f>SUM($G10:AG10)</f>
        <v>1339011</v>
      </c>
      <c r="BL10" s="73">
        <f>SUM($G10:AH10)</f>
        <v>1388604</v>
      </c>
      <c r="BM10" s="73">
        <f>SUM($G10:AI10)</f>
        <v>1438197</v>
      </c>
      <c r="BN10" s="74">
        <f>SUM($G10:AJ10)</f>
        <v>1487790</v>
      </c>
      <c r="BO10" s="76">
        <f>IF(CU10=0,0,G10/(1+Vychodiská!$C$168)^'zmena cien tepla'!CU10)</f>
        <v>42840.298023971489</v>
      </c>
      <c r="BP10" s="73">
        <f>IF(CV10=0,0,H10/(1+Vychodiská!$C$168)^'zmena cien tepla'!CV10)</f>
        <v>40800.283832353802</v>
      </c>
      <c r="BQ10" s="73">
        <f>IF(CW10=0,0,I10/(1+Vychodiská!$C$168)^'zmena cien tepla'!CW10)</f>
        <v>38857.413173670284</v>
      </c>
      <c r="BR10" s="73">
        <f>IF(CX10=0,0,J10/(1+Vychodiská!$C$168)^'zmena cien tepla'!CX10)</f>
        <v>37007.060165400275</v>
      </c>
      <c r="BS10" s="73">
        <f>IF(CY10=0,0,K10/(1+Vychodiská!$C$168)^'zmena cien tepla'!CY10)</f>
        <v>35244.819205143111</v>
      </c>
      <c r="BT10" s="73">
        <f>IF(CZ10=0,0,L10/(1+Vychodiská!$C$168)^'zmena cien tepla'!CZ10)</f>
        <v>33566.494481088681</v>
      </c>
      <c r="BU10" s="73">
        <f>IF(DA10=0,0,M10/(1+Vychodiská!$C$168)^'zmena cien tepla'!DA10)</f>
        <v>31968.089981989222</v>
      </c>
      <c r="BV10" s="73">
        <f>IF(DB10=0,0,N10/(1+Vychodiská!$C$168)^'zmena cien tepla'!DB10)</f>
        <v>30445.799982846878</v>
      </c>
      <c r="BW10" s="73">
        <f>IF(DC10=0,0,O10/(1+Vychodiská!$C$168)^'zmena cien tepla'!DC10)</f>
        <v>28995.999983663689</v>
      </c>
      <c r="BX10" s="73">
        <f>IF(DD10=0,0,P10/(1+Vychodiská!$C$168)^'zmena cien tepla'!DD10)</f>
        <v>27615.238079679708</v>
      </c>
      <c r="BY10" s="73">
        <f>IF(DE10=0,0,Q10/(1+Vychodiská!$C$168)^'zmena cien tepla'!DE10)</f>
        <v>26300.226742552099</v>
      </c>
      <c r="BZ10" s="73">
        <f>IF(DF10=0,0,R10/(1+Vychodiská!$C$168)^'zmena cien tepla'!DF10)</f>
        <v>25047.834992906766</v>
      </c>
      <c r="CA10" s="73">
        <f>IF(DG10=0,0,S10/(1+Vychodiská!$C$168)^'zmena cien tepla'!DG10)</f>
        <v>23855.080945625483</v>
      </c>
      <c r="CB10" s="73">
        <f>IF(DH10=0,0,T10/(1+Vychodiská!$C$168)^'zmena cien tepla'!DH10)</f>
        <v>22719.124710119511</v>
      </c>
      <c r="CC10" s="73">
        <f>IF(DI10=0,0,U10/(1+Vychodiská!$C$168)^'zmena cien tepla'!DI10)</f>
        <v>21637.261628685246</v>
      </c>
      <c r="CD10" s="73">
        <f>IF(DJ10=0,0,V10/(1+Vychodiská!$C$168)^'zmena cien tepla'!DJ10)</f>
        <v>20606.915836843091</v>
      </c>
      <c r="CE10" s="73">
        <f>IF(DK10=0,0,W10/(1+Vychodiská!$C$168)^'zmena cien tepla'!DK10)</f>
        <v>19625.634130326755</v>
      </c>
      <c r="CF10" s="73">
        <f>IF(DL10=0,0,X10/(1+Vychodiská!$C$168)^'zmena cien tepla'!DL10)</f>
        <v>18691.080124120719</v>
      </c>
      <c r="CG10" s="73">
        <f>IF(DM10=0,0,Y10/(1+Vychodiská!$C$168)^'zmena cien tepla'!DM10)</f>
        <v>17801.028689638781</v>
      </c>
      <c r="CH10" s="73">
        <f>IF(DN10=0,0,Z10/(1+Vychodiská!$C$168)^'zmena cien tepla'!DN10)</f>
        <v>16953.360656798839</v>
      </c>
      <c r="CI10" s="73">
        <f>IF(DO10=0,0,AA10/(1+Vychodiská!$C$168)^'zmena cien tepla'!DO10)</f>
        <v>0</v>
      </c>
      <c r="CJ10" s="73">
        <f>IF(DP10=0,0,AB10/(1+Vychodiská!$C$168)^'zmena cien tepla'!DP10)</f>
        <v>0</v>
      </c>
      <c r="CK10" s="73">
        <f>IF(DQ10=0,0,AC10/(1+Vychodiská!$C$168)^'zmena cien tepla'!DQ10)</f>
        <v>0</v>
      </c>
      <c r="CL10" s="73">
        <f>IF(DR10=0,0,AD10/(1+Vychodiská!$C$168)^'zmena cien tepla'!DR10)</f>
        <v>0</v>
      </c>
      <c r="CM10" s="73">
        <f>IF(DS10=0,0,AE10/(1+Vychodiská!$C$168)^'zmena cien tepla'!DS10)</f>
        <v>0</v>
      </c>
      <c r="CN10" s="73">
        <f>IF(DT10=0,0,AF10/(1+Vychodiská!$C$168)^'zmena cien tepla'!DT10)</f>
        <v>0</v>
      </c>
      <c r="CO10" s="73">
        <f>IF(DU10=0,0,AG10/(1+Vychodiská!$C$168)^'zmena cien tepla'!DU10)</f>
        <v>0</v>
      </c>
      <c r="CP10" s="73">
        <f>IF(DV10=0,0,AH10/(1+Vychodiská!$C$168)^'zmena cien tepla'!DV10)</f>
        <v>0</v>
      </c>
      <c r="CQ10" s="73">
        <f>IF(DW10=0,0,AI10/(1+Vychodiská!$C$168)^'zmena cien tepla'!DW10)</f>
        <v>0</v>
      </c>
      <c r="CR10" s="74">
        <f>IF(DX10=0,0,AJ10/(1+Vychodiská!$C$168)^'zmena cien tepla'!DX10)</f>
        <v>0</v>
      </c>
      <c r="CS10" s="77">
        <f t="shared" si="7"/>
        <v>560579.04536742438</v>
      </c>
      <c r="CT10" s="73"/>
      <c r="CU10" s="78">
        <f t="shared" si="2"/>
        <v>3</v>
      </c>
      <c r="CV10" s="78">
        <f t="shared" ref="CV10:DX10" si="13">IF(CU10=0,0,IF(CV$2&gt;$D10,0,CU10+1))</f>
        <v>4</v>
      </c>
      <c r="CW10" s="78">
        <f t="shared" si="13"/>
        <v>5</v>
      </c>
      <c r="CX10" s="78">
        <f t="shared" si="13"/>
        <v>6</v>
      </c>
      <c r="CY10" s="78">
        <f t="shared" si="13"/>
        <v>7</v>
      </c>
      <c r="CZ10" s="78">
        <f t="shared" si="13"/>
        <v>8</v>
      </c>
      <c r="DA10" s="78">
        <f t="shared" si="13"/>
        <v>9</v>
      </c>
      <c r="DB10" s="78">
        <f t="shared" si="13"/>
        <v>10</v>
      </c>
      <c r="DC10" s="78">
        <f t="shared" si="13"/>
        <v>11</v>
      </c>
      <c r="DD10" s="78">
        <f t="shared" si="13"/>
        <v>12</v>
      </c>
      <c r="DE10" s="78">
        <f t="shared" si="13"/>
        <v>13</v>
      </c>
      <c r="DF10" s="78">
        <f t="shared" si="13"/>
        <v>14</v>
      </c>
      <c r="DG10" s="78">
        <f t="shared" si="13"/>
        <v>15</v>
      </c>
      <c r="DH10" s="78">
        <f t="shared" si="13"/>
        <v>16</v>
      </c>
      <c r="DI10" s="78">
        <f t="shared" si="13"/>
        <v>17</v>
      </c>
      <c r="DJ10" s="78">
        <f t="shared" si="13"/>
        <v>18</v>
      </c>
      <c r="DK10" s="78">
        <f t="shared" si="13"/>
        <v>19</v>
      </c>
      <c r="DL10" s="78">
        <f t="shared" si="13"/>
        <v>20</v>
      </c>
      <c r="DM10" s="78">
        <f t="shared" si="13"/>
        <v>21</v>
      </c>
      <c r="DN10" s="78">
        <f t="shared" si="13"/>
        <v>22</v>
      </c>
      <c r="DO10" s="78">
        <f t="shared" si="13"/>
        <v>0</v>
      </c>
      <c r="DP10" s="78">
        <f t="shared" si="13"/>
        <v>0</v>
      </c>
      <c r="DQ10" s="78">
        <f t="shared" si="13"/>
        <v>0</v>
      </c>
      <c r="DR10" s="78">
        <f t="shared" si="13"/>
        <v>0</v>
      </c>
      <c r="DS10" s="78">
        <f t="shared" si="13"/>
        <v>0</v>
      </c>
      <c r="DT10" s="78">
        <f t="shared" si="13"/>
        <v>0</v>
      </c>
      <c r="DU10" s="78">
        <f t="shared" si="13"/>
        <v>0</v>
      </c>
      <c r="DV10" s="78">
        <f t="shared" si="13"/>
        <v>0</v>
      </c>
      <c r="DW10" s="78">
        <f t="shared" si="13"/>
        <v>0</v>
      </c>
      <c r="DX10" s="79">
        <f t="shared" si="13"/>
        <v>0</v>
      </c>
    </row>
    <row r="11" spans="1:128" s="80" customFormat="1" ht="31" customHeight="1" x14ac:dyDescent="0.35">
      <c r="A11" s="70">
        <v>9</v>
      </c>
      <c r="B11" s="71" t="s">
        <v>0</v>
      </c>
      <c r="C11" s="71" t="str">
        <f>INDEX(Data!$D$3:$D$29,MATCH('zmena cien tepla'!A11,Data!$A$3:$A$29,0))</f>
        <v>2. časť  - Modernizácia nadzemných častí primárnych napájačov SCZT</v>
      </c>
      <c r="D11" s="72">
        <f>INDEX(Data!$M$3:$M$29,MATCH('zmena cien tepla'!A11,Data!$A$3:$A$29,0))</f>
        <v>20</v>
      </c>
      <c r="E11" s="72" t="str">
        <f>INDEX(Data!$J$3:$J$29,MATCH('zmena cien tepla'!A11,Data!$A$3:$A$29,0))</f>
        <v>2023 - 2024</v>
      </c>
      <c r="F11" s="74">
        <f>INDEX(Data!$Y$3:$Y$29,MATCH('zmena cien tepla'!A11,Data!$A$3:$A$29,0))</f>
        <v>-18125</v>
      </c>
      <c r="G11" s="73">
        <f t="shared" si="4"/>
        <v>18125</v>
      </c>
      <c r="H11" s="73">
        <f t="shared" si="0"/>
        <v>18125</v>
      </c>
      <c r="I11" s="73">
        <f t="shared" si="0"/>
        <v>18125</v>
      </c>
      <c r="J11" s="73">
        <f t="shared" si="0"/>
        <v>18125</v>
      </c>
      <c r="K11" s="73">
        <f t="shared" si="0"/>
        <v>18125</v>
      </c>
      <c r="L11" s="73">
        <f t="shared" si="0"/>
        <v>18125</v>
      </c>
      <c r="M11" s="73">
        <f t="shared" si="0"/>
        <v>18125</v>
      </c>
      <c r="N11" s="73">
        <f t="shared" si="0"/>
        <v>18125</v>
      </c>
      <c r="O11" s="73">
        <f t="shared" si="0"/>
        <v>18125</v>
      </c>
      <c r="P11" s="73">
        <f t="shared" si="0"/>
        <v>18125</v>
      </c>
      <c r="Q11" s="73">
        <f t="shared" si="0"/>
        <v>18125</v>
      </c>
      <c r="R11" s="73">
        <f t="shared" si="0"/>
        <v>18125</v>
      </c>
      <c r="S11" s="73">
        <f t="shared" si="0"/>
        <v>18125</v>
      </c>
      <c r="T11" s="73">
        <f t="shared" si="0"/>
        <v>18125</v>
      </c>
      <c r="U11" s="73">
        <f t="shared" si="0"/>
        <v>18125</v>
      </c>
      <c r="V11" s="73">
        <f t="shared" si="0"/>
        <v>18125</v>
      </c>
      <c r="W11" s="73">
        <f t="shared" si="0"/>
        <v>18125</v>
      </c>
      <c r="X11" s="73">
        <f t="shared" si="1"/>
        <v>18125</v>
      </c>
      <c r="Y11" s="73">
        <f t="shared" si="1"/>
        <v>18125</v>
      </c>
      <c r="Z11" s="73">
        <f t="shared" si="1"/>
        <v>18125</v>
      </c>
      <c r="AA11" s="73">
        <f t="shared" si="1"/>
        <v>18125</v>
      </c>
      <c r="AB11" s="73">
        <f t="shared" si="1"/>
        <v>18125</v>
      </c>
      <c r="AC11" s="73">
        <f t="shared" si="1"/>
        <v>18125</v>
      </c>
      <c r="AD11" s="73">
        <f t="shared" si="1"/>
        <v>18125</v>
      </c>
      <c r="AE11" s="73">
        <f t="shared" si="1"/>
        <v>18125</v>
      </c>
      <c r="AF11" s="73">
        <f t="shared" si="1"/>
        <v>18125</v>
      </c>
      <c r="AG11" s="73">
        <f t="shared" si="1"/>
        <v>18125</v>
      </c>
      <c r="AH11" s="73">
        <f t="shared" si="1"/>
        <v>18125</v>
      </c>
      <c r="AI11" s="73">
        <f t="shared" si="1"/>
        <v>18125</v>
      </c>
      <c r="AJ11" s="74">
        <f t="shared" si="1"/>
        <v>18125</v>
      </c>
      <c r="AK11" s="73">
        <f t="shared" si="5"/>
        <v>18125</v>
      </c>
      <c r="AL11" s="73">
        <f>SUM($G11:H11)</f>
        <v>36250</v>
      </c>
      <c r="AM11" s="73">
        <f>SUM($G11:I11)</f>
        <v>54375</v>
      </c>
      <c r="AN11" s="73">
        <f>SUM($G11:J11)</f>
        <v>72500</v>
      </c>
      <c r="AO11" s="73">
        <f>SUM($G11:K11)</f>
        <v>90625</v>
      </c>
      <c r="AP11" s="73">
        <f>SUM($G11:L11)</f>
        <v>108750</v>
      </c>
      <c r="AQ11" s="73">
        <f>SUM($G11:M11)</f>
        <v>126875</v>
      </c>
      <c r="AR11" s="73">
        <f>SUM($G11:N11)</f>
        <v>145000</v>
      </c>
      <c r="AS11" s="73">
        <f>SUM($G11:O11)</f>
        <v>163125</v>
      </c>
      <c r="AT11" s="73">
        <f>SUM($G11:P11)</f>
        <v>181250</v>
      </c>
      <c r="AU11" s="73">
        <f>SUM($G11:Q11)</f>
        <v>199375</v>
      </c>
      <c r="AV11" s="73">
        <f>SUM($G11:R11)</f>
        <v>217500</v>
      </c>
      <c r="AW11" s="73">
        <f>SUM($G11:S11)</f>
        <v>235625</v>
      </c>
      <c r="AX11" s="73">
        <f>SUM($G11:T11)</f>
        <v>253750</v>
      </c>
      <c r="AY11" s="73">
        <f>SUM($G11:U11)</f>
        <v>271875</v>
      </c>
      <c r="AZ11" s="73">
        <f>SUM($G11:V11)</f>
        <v>290000</v>
      </c>
      <c r="BA11" s="73">
        <f>SUM($G11:W11)</f>
        <v>308125</v>
      </c>
      <c r="BB11" s="73">
        <f>SUM($G11:X11)</f>
        <v>326250</v>
      </c>
      <c r="BC11" s="73">
        <f>SUM($G11:Y11)</f>
        <v>344375</v>
      </c>
      <c r="BD11" s="73">
        <f>SUM($G11:Z11)</f>
        <v>362500</v>
      </c>
      <c r="BE11" s="73">
        <f>SUM($G11:AA11)</f>
        <v>380625</v>
      </c>
      <c r="BF11" s="73">
        <f>SUM($G11:AB11)</f>
        <v>398750</v>
      </c>
      <c r="BG11" s="73">
        <f>SUM($G11:AC11)</f>
        <v>416875</v>
      </c>
      <c r="BH11" s="73">
        <f>SUM($G11:AD11)</f>
        <v>435000</v>
      </c>
      <c r="BI11" s="73">
        <f>SUM($G11:AE11)</f>
        <v>453125</v>
      </c>
      <c r="BJ11" s="73">
        <f>SUM($G11:AF11)</f>
        <v>471250</v>
      </c>
      <c r="BK11" s="73">
        <f>SUM($G11:AG11)</f>
        <v>489375</v>
      </c>
      <c r="BL11" s="73">
        <f>SUM($G11:AH11)</f>
        <v>507500</v>
      </c>
      <c r="BM11" s="73">
        <f>SUM($G11:AI11)</f>
        <v>525625</v>
      </c>
      <c r="BN11" s="74">
        <f>SUM($G11:AJ11)</f>
        <v>543750</v>
      </c>
      <c r="BO11" s="76">
        <f>IF(CU11=0,0,G11/(1+Vychodiská!$C$168)^'zmena cien tepla'!CU11)</f>
        <v>15657.056473383002</v>
      </c>
      <c r="BP11" s="73">
        <f>IF(CV11=0,0,H11/(1+Vychodiská!$C$168)^'zmena cien tepla'!CV11)</f>
        <v>14911.48235560286</v>
      </c>
      <c r="BQ11" s="73">
        <f>IF(CW11=0,0,I11/(1+Vychodiská!$C$168)^'zmena cien tepla'!CW11)</f>
        <v>14201.411767240819</v>
      </c>
      <c r="BR11" s="73">
        <f>IF(CX11=0,0,J11/(1+Vychodiská!$C$168)^'zmena cien tepla'!CX11)</f>
        <v>13525.154064038876</v>
      </c>
      <c r="BS11" s="73">
        <f>IF(CY11=0,0,K11/(1+Vychodiská!$C$168)^'zmena cien tepla'!CY11)</f>
        <v>12881.09910860845</v>
      </c>
      <c r="BT11" s="73">
        <f>IF(CZ11=0,0,L11/(1+Vychodiská!$C$168)^'zmena cien tepla'!CZ11)</f>
        <v>12267.713436769955</v>
      </c>
      <c r="BU11" s="73">
        <f>IF(DA11=0,0,M11/(1+Vychodiská!$C$168)^'zmena cien tepla'!DA11)</f>
        <v>11683.536606447577</v>
      </c>
      <c r="BV11" s="73">
        <f>IF(DB11=0,0,N11/(1+Vychodiská!$C$168)^'zmena cien tepla'!DB11)</f>
        <v>11127.177720426262</v>
      </c>
      <c r="BW11" s="73">
        <f>IF(DC11=0,0,O11/(1+Vychodiská!$C$168)^'zmena cien tepla'!DC11)</f>
        <v>10597.312114691678</v>
      </c>
      <c r="BX11" s="73">
        <f>IF(DD11=0,0,P11/(1+Vychodiská!$C$168)^'zmena cien tepla'!DD11)</f>
        <v>10092.678204468266</v>
      </c>
      <c r="BY11" s="73">
        <f>IF(DE11=0,0,Q11/(1+Vychodiská!$C$168)^'zmena cien tepla'!DE11)</f>
        <v>9612.0744804459664</v>
      </c>
      <c r="BZ11" s="73">
        <f>IF(DF11=0,0,R11/(1+Vychodiská!$C$168)^'zmena cien tepla'!DF11)</f>
        <v>9154.3566480437785</v>
      </c>
      <c r="CA11" s="73">
        <f>IF(DG11=0,0,S11/(1+Vychodiská!$C$168)^'zmena cien tepla'!DG11)</f>
        <v>8718.4349028988345</v>
      </c>
      <c r="CB11" s="73">
        <f>IF(DH11=0,0,T11/(1+Vychodiská!$C$168)^'zmena cien tepla'!DH11)</f>
        <v>8303.2713360941289</v>
      </c>
      <c r="CC11" s="73">
        <f>IF(DI11=0,0,U11/(1+Vychodiská!$C$168)^'zmena cien tepla'!DI11)</f>
        <v>7907.8774629467889</v>
      </c>
      <c r="CD11" s="73">
        <f>IF(DJ11=0,0,V11/(1+Vychodiská!$C$168)^'zmena cien tepla'!DJ11)</f>
        <v>7531.311869473132</v>
      </c>
      <c r="CE11" s="73">
        <f>IF(DK11=0,0,W11/(1+Vychodiská!$C$168)^'zmena cien tepla'!DK11)</f>
        <v>7172.6779709267921</v>
      </c>
      <c r="CF11" s="73">
        <f>IF(DL11=0,0,X11/(1+Vychodiská!$C$168)^'zmena cien tepla'!DL11)</f>
        <v>6831.1218770731357</v>
      </c>
      <c r="CG11" s="73">
        <f>IF(DM11=0,0,Y11/(1+Vychodiská!$C$168)^'zmena cien tepla'!DM11)</f>
        <v>6505.8303591172726</v>
      </c>
      <c r="CH11" s="73">
        <f>IF(DN11=0,0,Z11/(1+Vychodiská!$C$168)^'zmena cien tepla'!DN11)</f>
        <v>6196.0289134450213</v>
      </c>
      <c r="CI11" s="73">
        <f>IF(DO11=0,0,AA11/(1+Vychodiská!$C$168)^'zmena cien tepla'!DO11)</f>
        <v>0</v>
      </c>
      <c r="CJ11" s="73">
        <f>IF(DP11=0,0,AB11/(1+Vychodiská!$C$168)^'zmena cien tepla'!DP11)</f>
        <v>0</v>
      </c>
      <c r="CK11" s="73">
        <f>IF(DQ11=0,0,AC11/(1+Vychodiská!$C$168)^'zmena cien tepla'!DQ11)</f>
        <v>0</v>
      </c>
      <c r="CL11" s="73">
        <f>IF(DR11=0,0,AD11/(1+Vychodiská!$C$168)^'zmena cien tepla'!DR11)</f>
        <v>0</v>
      </c>
      <c r="CM11" s="73">
        <f>IF(DS11=0,0,AE11/(1+Vychodiská!$C$168)^'zmena cien tepla'!DS11)</f>
        <v>0</v>
      </c>
      <c r="CN11" s="73">
        <f>IF(DT11=0,0,AF11/(1+Vychodiská!$C$168)^'zmena cien tepla'!DT11)</f>
        <v>0</v>
      </c>
      <c r="CO11" s="73">
        <f>IF(DU11=0,0,AG11/(1+Vychodiská!$C$168)^'zmena cien tepla'!DU11)</f>
        <v>0</v>
      </c>
      <c r="CP11" s="73">
        <f>IF(DV11=0,0,AH11/(1+Vychodiská!$C$168)^'zmena cien tepla'!DV11)</f>
        <v>0</v>
      </c>
      <c r="CQ11" s="73">
        <f>IF(DW11=0,0,AI11/(1+Vychodiská!$C$168)^'zmena cien tepla'!DW11)</f>
        <v>0</v>
      </c>
      <c r="CR11" s="74">
        <f>IF(DX11=0,0,AJ11/(1+Vychodiská!$C$168)^'zmena cien tepla'!DX11)</f>
        <v>0</v>
      </c>
      <c r="CS11" s="77">
        <f t="shared" si="7"/>
        <v>204877.60767214259</v>
      </c>
      <c r="CT11" s="73"/>
      <c r="CU11" s="78">
        <f t="shared" si="2"/>
        <v>3</v>
      </c>
      <c r="CV11" s="78">
        <f t="shared" ref="CV11:DX11" si="14">IF(CU11=0,0,IF(CV$2&gt;$D11,0,CU11+1))</f>
        <v>4</v>
      </c>
      <c r="CW11" s="78">
        <f t="shared" si="14"/>
        <v>5</v>
      </c>
      <c r="CX11" s="78">
        <f t="shared" si="14"/>
        <v>6</v>
      </c>
      <c r="CY11" s="78">
        <f t="shared" si="14"/>
        <v>7</v>
      </c>
      <c r="CZ11" s="78">
        <f t="shared" si="14"/>
        <v>8</v>
      </c>
      <c r="DA11" s="78">
        <f t="shared" si="14"/>
        <v>9</v>
      </c>
      <c r="DB11" s="78">
        <f t="shared" si="14"/>
        <v>10</v>
      </c>
      <c r="DC11" s="78">
        <f t="shared" si="14"/>
        <v>11</v>
      </c>
      <c r="DD11" s="78">
        <f t="shared" si="14"/>
        <v>12</v>
      </c>
      <c r="DE11" s="78">
        <f t="shared" si="14"/>
        <v>13</v>
      </c>
      <c r="DF11" s="78">
        <f t="shared" si="14"/>
        <v>14</v>
      </c>
      <c r="DG11" s="78">
        <f t="shared" si="14"/>
        <v>15</v>
      </c>
      <c r="DH11" s="78">
        <f t="shared" si="14"/>
        <v>16</v>
      </c>
      <c r="DI11" s="78">
        <f t="shared" si="14"/>
        <v>17</v>
      </c>
      <c r="DJ11" s="78">
        <f t="shared" si="14"/>
        <v>18</v>
      </c>
      <c r="DK11" s="78">
        <f t="shared" si="14"/>
        <v>19</v>
      </c>
      <c r="DL11" s="78">
        <f t="shared" si="14"/>
        <v>20</v>
      </c>
      <c r="DM11" s="78">
        <f t="shared" si="14"/>
        <v>21</v>
      </c>
      <c r="DN11" s="78">
        <f t="shared" si="14"/>
        <v>22</v>
      </c>
      <c r="DO11" s="78">
        <f t="shared" si="14"/>
        <v>0</v>
      </c>
      <c r="DP11" s="78">
        <f t="shared" si="14"/>
        <v>0</v>
      </c>
      <c r="DQ11" s="78">
        <f t="shared" si="14"/>
        <v>0</v>
      </c>
      <c r="DR11" s="78">
        <f t="shared" si="14"/>
        <v>0</v>
      </c>
      <c r="DS11" s="78">
        <f t="shared" si="14"/>
        <v>0</v>
      </c>
      <c r="DT11" s="78">
        <f t="shared" si="14"/>
        <v>0</v>
      </c>
      <c r="DU11" s="78">
        <f t="shared" si="14"/>
        <v>0</v>
      </c>
      <c r="DV11" s="78">
        <f t="shared" si="14"/>
        <v>0</v>
      </c>
      <c r="DW11" s="78">
        <f t="shared" si="14"/>
        <v>0</v>
      </c>
      <c r="DX11" s="79">
        <f t="shared" si="14"/>
        <v>0</v>
      </c>
    </row>
    <row r="12" spans="1:128" s="80" customFormat="1" ht="31" customHeight="1" x14ac:dyDescent="0.35">
      <c r="A12" s="70">
        <v>10</v>
      </c>
      <c r="B12" s="71" t="s">
        <v>0</v>
      </c>
      <c r="C12" s="71" t="str">
        <f>INDEX(Data!$D$3:$D$29,MATCH('zmena cien tepla'!A12,Data!$A$3:$A$29,0))</f>
        <v>Využitie geotermálnej energie v Košickej kotline</v>
      </c>
      <c r="D12" s="72">
        <f>INDEX(Data!$M$3:$M$29,MATCH('zmena cien tepla'!A12,Data!$A$3:$A$29,0))</f>
        <v>40</v>
      </c>
      <c r="E12" s="72" t="str">
        <f>INDEX(Data!$J$3:$J$29,MATCH('zmena cien tepla'!A12,Data!$A$3:$A$29,0))</f>
        <v>2022-2026</v>
      </c>
      <c r="F12" s="74">
        <f>INDEX(Data!$Y$3:$Y$29,MATCH('zmena cien tepla'!A12,Data!$A$3:$A$29,0))</f>
        <v>-30040086</v>
      </c>
      <c r="G12" s="73">
        <f t="shared" si="4"/>
        <v>30040086</v>
      </c>
      <c r="H12" s="73">
        <f t="shared" si="0"/>
        <v>30040086</v>
      </c>
      <c r="I12" s="73">
        <f t="shared" si="0"/>
        <v>30040086</v>
      </c>
      <c r="J12" s="73">
        <f t="shared" si="0"/>
        <v>30040086</v>
      </c>
      <c r="K12" s="73">
        <f t="shared" si="0"/>
        <v>30040086</v>
      </c>
      <c r="L12" s="73">
        <f t="shared" si="0"/>
        <v>30040086</v>
      </c>
      <c r="M12" s="73">
        <f t="shared" si="0"/>
        <v>30040086</v>
      </c>
      <c r="N12" s="73">
        <f t="shared" si="0"/>
        <v>30040086</v>
      </c>
      <c r="O12" s="73">
        <f t="shared" si="0"/>
        <v>30040086</v>
      </c>
      <c r="P12" s="73">
        <f t="shared" si="0"/>
        <v>30040086</v>
      </c>
      <c r="Q12" s="73">
        <f t="shared" si="0"/>
        <v>30040086</v>
      </c>
      <c r="R12" s="73">
        <f t="shared" si="0"/>
        <v>30040086</v>
      </c>
      <c r="S12" s="73">
        <f t="shared" si="0"/>
        <v>30040086</v>
      </c>
      <c r="T12" s="73">
        <f t="shared" si="0"/>
        <v>30040086</v>
      </c>
      <c r="U12" s="73">
        <f t="shared" si="0"/>
        <v>30040086</v>
      </c>
      <c r="V12" s="73">
        <f t="shared" si="0"/>
        <v>30040086</v>
      </c>
      <c r="W12" s="73">
        <f t="shared" si="0"/>
        <v>30040086</v>
      </c>
      <c r="X12" s="73">
        <f t="shared" si="1"/>
        <v>30040086</v>
      </c>
      <c r="Y12" s="73">
        <f t="shared" si="1"/>
        <v>30040086</v>
      </c>
      <c r="Z12" s="73">
        <f t="shared" si="1"/>
        <v>30040086</v>
      </c>
      <c r="AA12" s="73">
        <f t="shared" si="1"/>
        <v>30040086</v>
      </c>
      <c r="AB12" s="73">
        <f t="shared" si="1"/>
        <v>30040086</v>
      </c>
      <c r="AC12" s="73">
        <f t="shared" si="1"/>
        <v>30040086</v>
      </c>
      <c r="AD12" s="73">
        <f t="shared" si="1"/>
        <v>30040086</v>
      </c>
      <c r="AE12" s="73">
        <f t="shared" si="1"/>
        <v>30040086</v>
      </c>
      <c r="AF12" s="73">
        <f t="shared" si="1"/>
        <v>30040086</v>
      </c>
      <c r="AG12" s="73">
        <f t="shared" si="1"/>
        <v>30040086</v>
      </c>
      <c r="AH12" s="73">
        <f t="shared" si="1"/>
        <v>30040086</v>
      </c>
      <c r="AI12" s="73">
        <f t="shared" si="1"/>
        <v>30040086</v>
      </c>
      <c r="AJ12" s="74">
        <f t="shared" si="1"/>
        <v>30040086</v>
      </c>
      <c r="AK12" s="73">
        <f t="shared" si="5"/>
        <v>30040086</v>
      </c>
      <c r="AL12" s="73">
        <f>SUM($G12:H12)</f>
        <v>60080172</v>
      </c>
      <c r="AM12" s="73">
        <f>SUM($G12:I12)</f>
        <v>90120258</v>
      </c>
      <c r="AN12" s="73">
        <f>SUM($G12:J12)</f>
        <v>120160344</v>
      </c>
      <c r="AO12" s="73">
        <f>SUM($G12:K12)</f>
        <v>150200430</v>
      </c>
      <c r="AP12" s="73">
        <f>SUM($G12:L12)</f>
        <v>180240516</v>
      </c>
      <c r="AQ12" s="73">
        <f>SUM($G12:M12)</f>
        <v>210280602</v>
      </c>
      <c r="AR12" s="73">
        <f>SUM($G12:N12)</f>
        <v>240320688</v>
      </c>
      <c r="AS12" s="73">
        <f>SUM($G12:O12)</f>
        <v>270360774</v>
      </c>
      <c r="AT12" s="73">
        <f>SUM($G12:P12)</f>
        <v>300400860</v>
      </c>
      <c r="AU12" s="73">
        <f>SUM($G12:Q12)</f>
        <v>330440946</v>
      </c>
      <c r="AV12" s="73">
        <f>SUM($G12:R12)</f>
        <v>360481032</v>
      </c>
      <c r="AW12" s="73">
        <f>SUM($G12:S12)</f>
        <v>390521118</v>
      </c>
      <c r="AX12" s="73">
        <f>SUM($G12:T12)</f>
        <v>420561204</v>
      </c>
      <c r="AY12" s="73">
        <f>SUM($G12:U12)</f>
        <v>450601290</v>
      </c>
      <c r="AZ12" s="73">
        <f>SUM($G12:V12)</f>
        <v>480641376</v>
      </c>
      <c r="BA12" s="73">
        <f>SUM($G12:W12)</f>
        <v>510681462</v>
      </c>
      <c r="BB12" s="73">
        <f>SUM($G12:X12)</f>
        <v>540721548</v>
      </c>
      <c r="BC12" s="73">
        <f>SUM($G12:Y12)</f>
        <v>570761634</v>
      </c>
      <c r="BD12" s="73">
        <f>SUM($G12:Z12)</f>
        <v>600801720</v>
      </c>
      <c r="BE12" s="73">
        <f>SUM($G12:AA12)</f>
        <v>630841806</v>
      </c>
      <c r="BF12" s="73">
        <f>SUM($G12:AB12)</f>
        <v>660881892</v>
      </c>
      <c r="BG12" s="73">
        <f>SUM($G12:AC12)</f>
        <v>690921978</v>
      </c>
      <c r="BH12" s="73">
        <f>SUM($G12:AD12)</f>
        <v>720962064</v>
      </c>
      <c r="BI12" s="73">
        <f>SUM($G12:AE12)</f>
        <v>751002150</v>
      </c>
      <c r="BJ12" s="73">
        <f>SUM($G12:AF12)</f>
        <v>781042236</v>
      </c>
      <c r="BK12" s="73">
        <f>SUM($G12:AG12)</f>
        <v>811082322</v>
      </c>
      <c r="BL12" s="73">
        <f>SUM($G12:AH12)</f>
        <v>841122408</v>
      </c>
      <c r="BM12" s="73">
        <f>SUM($G12:AI12)</f>
        <v>871162494</v>
      </c>
      <c r="BN12" s="74">
        <f>SUM($G12:AJ12)</f>
        <v>901202580</v>
      </c>
      <c r="BO12" s="76">
        <f>IF(CU12=0,0,G12/(1+Vychodiská!$C$168)^'zmena cien tepla'!CU12)</f>
        <v>22416374.689488407</v>
      </c>
      <c r="BP12" s="73">
        <f>IF(CV12=0,0,H12/(1+Vychodiská!$C$168)^'zmena cien tepla'!CV12)</f>
        <v>21348928.27570324</v>
      </c>
      <c r="BQ12" s="73">
        <f>IF(CW12=0,0,I12/(1+Vychodiská!$C$168)^'zmena cien tepla'!CW12)</f>
        <v>20332312.643526897</v>
      </c>
      <c r="BR12" s="73">
        <f>IF(CX12=0,0,J12/(1+Vychodiská!$C$168)^'zmena cien tepla'!CX12)</f>
        <v>19364107.279549424</v>
      </c>
      <c r="BS12" s="73">
        <f>IF(CY12=0,0,K12/(1+Vychodiská!$C$168)^'zmena cien tepla'!CY12)</f>
        <v>18442006.932904214</v>
      </c>
      <c r="BT12" s="73">
        <f>IF(CZ12=0,0,L12/(1+Vychodiská!$C$168)^'zmena cien tepla'!CZ12)</f>
        <v>17563816.12657544</v>
      </c>
      <c r="BU12" s="73">
        <f>IF(DA12=0,0,M12/(1+Vychodiská!$C$168)^'zmena cien tepla'!DA12)</f>
        <v>16727443.930071851</v>
      </c>
      <c r="BV12" s="73">
        <f>IF(DB12=0,0,N12/(1+Vychodiská!$C$168)^'zmena cien tepla'!DB12)</f>
        <v>15930898.981020808</v>
      </c>
      <c r="BW12" s="73">
        <f>IF(DC12=0,0,O12/(1+Vychodiská!$C$168)^'zmena cien tepla'!DC12)</f>
        <v>15172284.743829343</v>
      </c>
      <c r="BX12" s="73">
        <f>IF(DD12=0,0,P12/(1+Vychodiská!$C$168)^'zmena cien tepla'!DD12)</f>
        <v>14449794.994123179</v>
      </c>
      <c r="BY12" s="73">
        <f>IF(DE12=0,0,Q12/(1+Vychodiská!$C$168)^'zmena cien tepla'!DE12)</f>
        <v>13761709.518212553</v>
      </c>
      <c r="BZ12" s="73">
        <f>IF(DF12=0,0,R12/(1+Vychodiská!$C$168)^'zmena cien tepla'!DF12)</f>
        <v>13106390.017345287</v>
      </c>
      <c r="CA12" s="73">
        <f>IF(DG12=0,0,S12/(1+Vychodiská!$C$168)^'zmena cien tepla'!DG12)</f>
        <v>12482276.206995511</v>
      </c>
      <c r="CB12" s="73">
        <f>IF(DH12=0,0,T12/(1+Vychodiská!$C$168)^'zmena cien tepla'!DH12)</f>
        <v>11887882.101900488</v>
      </c>
      <c r="CC12" s="73">
        <f>IF(DI12=0,0,U12/(1+Vychodiská!$C$168)^'zmena cien tepla'!DI12)</f>
        <v>11321792.478000466</v>
      </c>
      <c r="CD12" s="73">
        <f>IF(DJ12=0,0,V12/(1+Vychodiská!$C$168)^'zmena cien tepla'!DJ12)</f>
        <v>10782659.502857586</v>
      </c>
      <c r="CE12" s="73">
        <f>IF(DK12=0,0,W12/(1+Vychodiská!$C$168)^'zmena cien tepla'!DK12)</f>
        <v>10269199.526531035</v>
      </c>
      <c r="CF12" s="73">
        <f>IF(DL12=0,0,X12/(1+Vychodiská!$C$168)^'zmena cien tepla'!DL12)</f>
        <v>9780190.0252676494</v>
      </c>
      <c r="CG12" s="73">
        <f>IF(DM12=0,0,Y12/(1+Vychodiská!$C$168)^'zmena cien tepla'!DM12)</f>
        <v>9314466.690731097</v>
      </c>
      <c r="CH12" s="73">
        <f>IF(DN12=0,0,Z12/(1+Vychodiská!$C$168)^'zmena cien tepla'!DN12)</f>
        <v>8870920.6578391399</v>
      </c>
      <c r="CI12" s="73">
        <f>IF(DO12=0,0,AA12/(1+Vychodiská!$C$168)^'zmena cien tepla'!DO12)</f>
        <v>8448495.8646087032</v>
      </c>
      <c r="CJ12" s="73">
        <f>IF(DP12=0,0,AB12/(1+Vychodiská!$C$168)^'zmena cien tepla'!DP12)</f>
        <v>8046186.5377225745</v>
      </c>
      <c r="CK12" s="73">
        <f>IF(DQ12=0,0,AC12/(1+Vychodiská!$C$168)^'zmena cien tepla'!DQ12)</f>
        <v>7663034.797831024</v>
      </c>
      <c r="CL12" s="73">
        <f>IF(DR12=0,0,AD12/(1+Vychodiská!$C$168)^'zmena cien tepla'!DR12)</f>
        <v>7298128.3788866885</v>
      </c>
      <c r="CM12" s="73">
        <f>IF(DS12=0,0,AE12/(1+Vychodiská!$C$168)^'zmena cien tepla'!DS12)</f>
        <v>6950598.4560825629</v>
      </c>
      <c r="CN12" s="73">
        <f>IF(DT12=0,0,AF12/(1+Vychodiská!$C$168)^'zmena cien tepla'!DT12)</f>
        <v>6619617.5772214858</v>
      </c>
      <c r="CO12" s="73">
        <f>IF(DU12=0,0,AG12/(1+Vychodiská!$C$168)^'zmena cien tepla'!DU12)</f>
        <v>6304397.6925918916</v>
      </c>
      <c r="CP12" s="73">
        <f>IF(DV12=0,0,AH12/(1+Vychodiská!$C$168)^'zmena cien tepla'!DV12)</f>
        <v>6004188.2786589442</v>
      </c>
      <c r="CQ12" s="73">
        <f>IF(DW12=0,0,AI12/(1+Vychodiská!$C$168)^'zmena cien tepla'!DW12)</f>
        <v>5718274.5511037568</v>
      </c>
      <c r="CR12" s="74">
        <f>IF(DX12=0,0,AJ12/(1+Vychodiská!$C$168)^'zmena cien tepla'!DX12)</f>
        <v>5445975.762955958</v>
      </c>
      <c r="CS12" s="77">
        <f t="shared" si="7"/>
        <v>361824353.2201373</v>
      </c>
      <c r="CT12" s="73"/>
      <c r="CU12" s="78">
        <f t="shared" si="2"/>
        <v>6</v>
      </c>
      <c r="CV12" s="78">
        <f t="shared" ref="CV12:DX12" si="15">IF(CU12=0,0,IF(CV$2&gt;$D12,0,CU12+1))</f>
        <v>7</v>
      </c>
      <c r="CW12" s="78">
        <f t="shared" si="15"/>
        <v>8</v>
      </c>
      <c r="CX12" s="78">
        <f t="shared" si="15"/>
        <v>9</v>
      </c>
      <c r="CY12" s="78">
        <f t="shared" si="15"/>
        <v>10</v>
      </c>
      <c r="CZ12" s="78">
        <f t="shared" si="15"/>
        <v>11</v>
      </c>
      <c r="DA12" s="78">
        <f t="shared" si="15"/>
        <v>12</v>
      </c>
      <c r="DB12" s="78">
        <f t="shared" si="15"/>
        <v>13</v>
      </c>
      <c r="DC12" s="78">
        <f t="shared" si="15"/>
        <v>14</v>
      </c>
      <c r="DD12" s="78">
        <f t="shared" si="15"/>
        <v>15</v>
      </c>
      <c r="DE12" s="78">
        <f t="shared" si="15"/>
        <v>16</v>
      </c>
      <c r="DF12" s="78">
        <f t="shared" si="15"/>
        <v>17</v>
      </c>
      <c r="DG12" s="78">
        <f t="shared" si="15"/>
        <v>18</v>
      </c>
      <c r="DH12" s="78">
        <f t="shared" si="15"/>
        <v>19</v>
      </c>
      <c r="DI12" s="78">
        <f t="shared" si="15"/>
        <v>20</v>
      </c>
      <c r="DJ12" s="78">
        <f t="shared" si="15"/>
        <v>21</v>
      </c>
      <c r="DK12" s="78">
        <f t="shared" si="15"/>
        <v>22</v>
      </c>
      <c r="DL12" s="78">
        <f t="shared" si="15"/>
        <v>23</v>
      </c>
      <c r="DM12" s="78">
        <f t="shared" si="15"/>
        <v>24</v>
      </c>
      <c r="DN12" s="78">
        <f t="shared" si="15"/>
        <v>25</v>
      </c>
      <c r="DO12" s="78">
        <f t="shared" si="15"/>
        <v>26</v>
      </c>
      <c r="DP12" s="78">
        <f t="shared" si="15"/>
        <v>27</v>
      </c>
      <c r="DQ12" s="78">
        <f t="shared" si="15"/>
        <v>28</v>
      </c>
      <c r="DR12" s="78">
        <f t="shared" si="15"/>
        <v>29</v>
      </c>
      <c r="DS12" s="78">
        <f t="shared" si="15"/>
        <v>30</v>
      </c>
      <c r="DT12" s="78">
        <f t="shared" si="15"/>
        <v>31</v>
      </c>
      <c r="DU12" s="78">
        <f t="shared" si="15"/>
        <v>32</v>
      </c>
      <c r="DV12" s="78">
        <f t="shared" si="15"/>
        <v>33</v>
      </c>
      <c r="DW12" s="78">
        <f t="shared" si="15"/>
        <v>34</v>
      </c>
      <c r="DX12" s="79">
        <f t="shared" si="15"/>
        <v>35</v>
      </c>
    </row>
    <row r="13" spans="1:128" s="80" customFormat="1" ht="31" customHeight="1" x14ac:dyDescent="0.35">
      <c r="A13" s="70">
        <v>11</v>
      </c>
      <c r="B13" s="71" t="s">
        <v>0</v>
      </c>
      <c r="C13" s="71" t="str">
        <f>INDEX(Data!$D$3:$D$29,MATCH('zmena cien tepla'!A13,Data!$A$3:$A$29,0))</f>
        <v>Akumulácia elektrickej energie (AEE)</v>
      </c>
      <c r="D13" s="72">
        <f>INDEX(Data!$M$3:$M$29,MATCH('zmena cien tepla'!A13,Data!$A$3:$A$29,0))</f>
        <v>15</v>
      </c>
      <c r="E13" s="72" t="str">
        <f>INDEX(Data!$J$3:$J$29,MATCH('zmena cien tepla'!A13,Data!$A$3:$A$29,0))</f>
        <v>2024-2025</v>
      </c>
      <c r="F13" s="74">
        <f>INDEX(Data!$Y$3:$Y$29,MATCH('zmena cien tepla'!A13,Data!$A$3:$A$29,0))</f>
        <v>-50000</v>
      </c>
      <c r="G13" s="73">
        <f t="shared" si="4"/>
        <v>50000</v>
      </c>
      <c r="H13" s="73">
        <f t="shared" si="0"/>
        <v>50000</v>
      </c>
      <c r="I13" s="73">
        <f t="shared" si="0"/>
        <v>50000</v>
      </c>
      <c r="J13" s="73">
        <f t="shared" si="0"/>
        <v>50000</v>
      </c>
      <c r="K13" s="73">
        <f t="shared" si="0"/>
        <v>50000</v>
      </c>
      <c r="L13" s="73">
        <f t="shared" si="0"/>
        <v>50000</v>
      </c>
      <c r="M13" s="73">
        <f t="shared" si="0"/>
        <v>50000</v>
      </c>
      <c r="N13" s="73">
        <f t="shared" si="0"/>
        <v>50000</v>
      </c>
      <c r="O13" s="73">
        <f t="shared" si="0"/>
        <v>50000</v>
      </c>
      <c r="P13" s="73">
        <f t="shared" si="0"/>
        <v>50000</v>
      </c>
      <c r="Q13" s="73">
        <f t="shared" si="0"/>
        <v>50000</v>
      </c>
      <c r="R13" s="73">
        <f t="shared" si="0"/>
        <v>50000</v>
      </c>
      <c r="S13" s="73">
        <f t="shared" si="0"/>
        <v>50000</v>
      </c>
      <c r="T13" s="73">
        <f t="shared" si="0"/>
        <v>50000</v>
      </c>
      <c r="U13" s="73">
        <f t="shared" si="0"/>
        <v>50000</v>
      </c>
      <c r="V13" s="73">
        <f t="shared" si="0"/>
        <v>50000</v>
      </c>
      <c r="W13" s="73">
        <f t="shared" si="0"/>
        <v>50000</v>
      </c>
      <c r="X13" s="73">
        <f t="shared" si="1"/>
        <v>50000</v>
      </c>
      <c r="Y13" s="73">
        <f t="shared" si="1"/>
        <v>50000</v>
      </c>
      <c r="Z13" s="73">
        <f t="shared" si="1"/>
        <v>50000</v>
      </c>
      <c r="AA13" s="73">
        <f t="shared" si="1"/>
        <v>50000</v>
      </c>
      <c r="AB13" s="73">
        <f t="shared" si="1"/>
        <v>50000</v>
      </c>
      <c r="AC13" s="73">
        <f t="shared" si="1"/>
        <v>50000</v>
      </c>
      <c r="AD13" s="73">
        <f t="shared" si="1"/>
        <v>50000</v>
      </c>
      <c r="AE13" s="73">
        <f t="shared" si="1"/>
        <v>50000</v>
      </c>
      <c r="AF13" s="73">
        <f t="shared" si="1"/>
        <v>50000</v>
      </c>
      <c r="AG13" s="73">
        <f t="shared" si="1"/>
        <v>50000</v>
      </c>
      <c r="AH13" s="73">
        <f t="shared" si="1"/>
        <v>50000</v>
      </c>
      <c r="AI13" s="73">
        <f t="shared" si="1"/>
        <v>50000</v>
      </c>
      <c r="AJ13" s="74">
        <f t="shared" si="1"/>
        <v>50000</v>
      </c>
      <c r="AK13" s="73">
        <f t="shared" si="5"/>
        <v>50000</v>
      </c>
      <c r="AL13" s="73">
        <f>SUM($G13:H13)</f>
        <v>100000</v>
      </c>
      <c r="AM13" s="73">
        <f>SUM($G13:I13)</f>
        <v>150000</v>
      </c>
      <c r="AN13" s="73">
        <f>SUM($G13:J13)</f>
        <v>200000</v>
      </c>
      <c r="AO13" s="73">
        <f>SUM($G13:K13)</f>
        <v>250000</v>
      </c>
      <c r="AP13" s="73">
        <f>SUM($G13:L13)</f>
        <v>300000</v>
      </c>
      <c r="AQ13" s="73">
        <f>SUM($G13:M13)</f>
        <v>350000</v>
      </c>
      <c r="AR13" s="73">
        <f>SUM($G13:N13)</f>
        <v>400000</v>
      </c>
      <c r="AS13" s="73">
        <f>SUM($G13:O13)</f>
        <v>450000</v>
      </c>
      <c r="AT13" s="73">
        <f>SUM($G13:P13)</f>
        <v>500000</v>
      </c>
      <c r="AU13" s="73">
        <f>SUM($G13:Q13)</f>
        <v>550000</v>
      </c>
      <c r="AV13" s="73">
        <f>SUM($G13:R13)</f>
        <v>600000</v>
      </c>
      <c r="AW13" s="73">
        <f>SUM($G13:S13)</f>
        <v>650000</v>
      </c>
      <c r="AX13" s="73">
        <f>SUM($G13:T13)</f>
        <v>700000</v>
      </c>
      <c r="AY13" s="73">
        <f>SUM($G13:U13)</f>
        <v>750000</v>
      </c>
      <c r="AZ13" s="73">
        <f>SUM($G13:V13)</f>
        <v>800000</v>
      </c>
      <c r="BA13" s="73">
        <f>SUM($G13:W13)</f>
        <v>850000</v>
      </c>
      <c r="BB13" s="73">
        <f>SUM($G13:X13)</f>
        <v>900000</v>
      </c>
      <c r="BC13" s="73">
        <f>SUM($G13:Y13)</f>
        <v>950000</v>
      </c>
      <c r="BD13" s="73">
        <f>SUM($G13:Z13)</f>
        <v>1000000</v>
      </c>
      <c r="BE13" s="73">
        <f>SUM($G13:AA13)</f>
        <v>1050000</v>
      </c>
      <c r="BF13" s="73">
        <f>SUM($G13:AB13)</f>
        <v>1100000</v>
      </c>
      <c r="BG13" s="73">
        <f>SUM($G13:AC13)</f>
        <v>1150000</v>
      </c>
      <c r="BH13" s="73">
        <f>SUM($G13:AD13)</f>
        <v>1200000</v>
      </c>
      <c r="BI13" s="73">
        <f>SUM($G13:AE13)</f>
        <v>1250000</v>
      </c>
      <c r="BJ13" s="73">
        <f>SUM($G13:AF13)</f>
        <v>1300000</v>
      </c>
      <c r="BK13" s="73">
        <f>SUM($G13:AG13)</f>
        <v>1350000</v>
      </c>
      <c r="BL13" s="73">
        <f>SUM($G13:AH13)</f>
        <v>1400000</v>
      </c>
      <c r="BM13" s="73">
        <f>SUM($G13:AI13)</f>
        <v>1450000</v>
      </c>
      <c r="BN13" s="74">
        <f>SUM($G13:AJ13)</f>
        <v>1500000</v>
      </c>
      <c r="BO13" s="76">
        <f>IF(CU13=0,0,G13/(1+Vychodiská!$C$168)^'zmena cien tepla'!CU13)</f>
        <v>43191.879926573798</v>
      </c>
      <c r="BP13" s="73">
        <f>IF(CV13=0,0,H13/(1+Vychodiská!$C$168)^'zmena cien tepla'!CV13)</f>
        <v>41135.123739594099</v>
      </c>
      <c r="BQ13" s="73">
        <f>IF(CW13=0,0,I13/(1+Vychodiská!$C$168)^'zmena cien tepla'!CW13)</f>
        <v>39176.308323422949</v>
      </c>
      <c r="BR13" s="73">
        <f>IF(CX13=0,0,J13/(1+Vychodiská!$C$168)^'zmena cien tepla'!CX13)</f>
        <v>37310.769831831385</v>
      </c>
      <c r="BS13" s="73">
        <f>IF(CY13=0,0,K13/(1+Vychodiská!$C$168)^'zmena cien tepla'!CY13)</f>
        <v>35534.066506506075</v>
      </c>
      <c r="BT13" s="73">
        <f>IF(CZ13=0,0,L13/(1+Vychodiská!$C$168)^'zmena cien tepla'!CZ13)</f>
        <v>33841.968101434359</v>
      </c>
      <c r="BU13" s="73">
        <f>IF(DA13=0,0,M13/(1+Vychodiská!$C$168)^'zmena cien tepla'!DA13)</f>
        <v>32230.445810889865</v>
      </c>
      <c r="BV13" s="73">
        <f>IF(DB13=0,0,N13/(1+Vychodiská!$C$168)^'zmena cien tepla'!DB13)</f>
        <v>30695.662677037966</v>
      </c>
      <c r="BW13" s="73">
        <f>IF(DC13=0,0,O13/(1+Vychodiská!$C$168)^'zmena cien tepla'!DC13)</f>
        <v>29233.964454321871</v>
      </c>
      <c r="BX13" s="73">
        <f>IF(DD13=0,0,P13/(1+Vychodiská!$C$168)^'zmena cien tepla'!DD13)</f>
        <v>27841.870908877976</v>
      </c>
      <c r="BY13" s="73">
        <f>IF(DE13=0,0,Q13/(1+Vychodiská!$C$168)^'zmena cien tepla'!DE13)</f>
        <v>26516.067532264733</v>
      </c>
      <c r="BZ13" s="73">
        <f>IF(DF13=0,0,R13/(1+Vychodiská!$C$168)^'zmena cien tepla'!DF13)</f>
        <v>25253.397649775943</v>
      </c>
      <c r="CA13" s="73">
        <f>IF(DG13=0,0,S13/(1+Vychodiská!$C$168)^'zmena cien tepla'!DG13)</f>
        <v>24050.854904548509</v>
      </c>
      <c r="CB13" s="73">
        <f>IF(DH13=0,0,T13/(1+Vychodiská!$C$168)^'zmena cien tepla'!DH13)</f>
        <v>22905.576099570011</v>
      </c>
      <c r="CC13" s="73">
        <f>IF(DI13=0,0,U13/(1+Vychodiská!$C$168)^'zmena cien tepla'!DI13)</f>
        <v>21814.834380542863</v>
      </c>
      <c r="CD13" s="73">
        <f>IF(DJ13=0,0,V13/(1+Vychodiská!$C$168)^'zmena cien tepla'!DJ13)</f>
        <v>0</v>
      </c>
      <c r="CE13" s="73">
        <f>IF(DK13=0,0,W13/(1+Vychodiská!$C$168)^'zmena cien tepla'!DK13)</f>
        <v>0</v>
      </c>
      <c r="CF13" s="73">
        <f>IF(DL13=0,0,X13/(1+Vychodiská!$C$168)^'zmena cien tepla'!DL13)</f>
        <v>0</v>
      </c>
      <c r="CG13" s="73">
        <f>IF(DM13=0,0,Y13/(1+Vychodiská!$C$168)^'zmena cien tepla'!DM13)</f>
        <v>0</v>
      </c>
      <c r="CH13" s="73">
        <f>IF(DN13=0,0,Z13/(1+Vychodiská!$C$168)^'zmena cien tepla'!DN13)</f>
        <v>0</v>
      </c>
      <c r="CI13" s="73">
        <f>IF(DO13=0,0,AA13/(1+Vychodiská!$C$168)^'zmena cien tepla'!DO13)</f>
        <v>0</v>
      </c>
      <c r="CJ13" s="73">
        <f>IF(DP13=0,0,AB13/(1+Vychodiská!$C$168)^'zmena cien tepla'!DP13)</f>
        <v>0</v>
      </c>
      <c r="CK13" s="73">
        <f>IF(DQ13=0,0,AC13/(1+Vychodiská!$C$168)^'zmena cien tepla'!DQ13)</f>
        <v>0</v>
      </c>
      <c r="CL13" s="73">
        <f>IF(DR13=0,0,AD13/(1+Vychodiská!$C$168)^'zmena cien tepla'!DR13)</f>
        <v>0</v>
      </c>
      <c r="CM13" s="73">
        <f>IF(DS13=0,0,AE13/(1+Vychodiská!$C$168)^'zmena cien tepla'!DS13)</f>
        <v>0</v>
      </c>
      <c r="CN13" s="73">
        <f>IF(DT13=0,0,AF13/(1+Vychodiská!$C$168)^'zmena cien tepla'!DT13)</f>
        <v>0</v>
      </c>
      <c r="CO13" s="73">
        <f>IF(DU13=0,0,AG13/(1+Vychodiská!$C$168)^'zmena cien tepla'!DU13)</f>
        <v>0</v>
      </c>
      <c r="CP13" s="73">
        <f>IF(DV13=0,0,AH13/(1+Vychodiská!$C$168)^'zmena cien tepla'!DV13)</f>
        <v>0</v>
      </c>
      <c r="CQ13" s="73">
        <f>IF(DW13=0,0,AI13/(1+Vychodiská!$C$168)^'zmena cien tepla'!DW13)</f>
        <v>0</v>
      </c>
      <c r="CR13" s="74">
        <f>IF(DX13=0,0,AJ13/(1+Vychodiská!$C$168)^'zmena cien tepla'!DX13)</f>
        <v>0</v>
      </c>
      <c r="CS13" s="77">
        <f t="shared" si="7"/>
        <v>470732.79084719246</v>
      </c>
      <c r="CT13" s="73"/>
      <c r="CU13" s="78">
        <f t="shared" si="2"/>
        <v>3</v>
      </c>
      <c r="CV13" s="78">
        <f t="shared" ref="CV13:DX13" si="16">IF(CU13=0,0,IF(CV$2&gt;$D13,0,CU13+1))</f>
        <v>4</v>
      </c>
      <c r="CW13" s="78">
        <f t="shared" si="16"/>
        <v>5</v>
      </c>
      <c r="CX13" s="78">
        <f t="shared" si="16"/>
        <v>6</v>
      </c>
      <c r="CY13" s="78">
        <f t="shared" si="16"/>
        <v>7</v>
      </c>
      <c r="CZ13" s="78">
        <f t="shared" si="16"/>
        <v>8</v>
      </c>
      <c r="DA13" s="78">
        <f t="shared" si="16"/>
        <v>9</v>
      </c>
      <c r="DB13" s="78">
        <f t="shared" si="16"/>
        <v>10</v>
      </c>
      <c r="DC13" s="78">
        <f t="shared" si="16"/>
        <v>11</v>
      </c>
      <c r="DD13" s="78">
        <f t="shared" si="16"/>
        <v>12</v>
      </c>
      <c r="DE13" s="78">
        <f t="shared" si="16"/>
        <v>13</v>
      </c>
      <c r="DF13" s="78">
        <f t="shared" si="16"/>
        <v>14</v>
      </c>
      <c r="DG13" s="78">
        <f t="shared" si="16"/>
        <v>15</v>
      </c>
      <c r="DH13" s="78">
        <f t="shared" si="16"/>
        <v>16</v>
      </c>
      <c r="DI13" s="78">
        <f t="shared" si="16"/>
        <v>17</v>
      </c>
      <c r="DJ13" s="78">
        <f t="shared" si="16"/>
        <v>0</v>
      </c>
      <c r="DK13" s="78">
        <f t="shared" si="16"/>
        <v>0</v>
      </c>
      <c r="DL13" s="78">
        <f t="shared" si="16"/>
        <v>0</v>
      </c>
      <c r="DM13" s="78">
        <f t="shared" si="16"/>
        <v>0</v>
      </c>
      <c r="DN13" s="78">
        <f t="shared" si="16"/>
        <v>0</v>
      </c>
      <c r="DO13" s="78">
        <f t="shared" si="16"/>
        <v>0</v>
      </c>
      <c r="DP13" s="78">
        <f t="shared" si="16"/>
        <v>0</v>
      </c>
      <c r="DQ13" s="78">
        <f t="shared" si="16"/>
        <v>0</v>
      </c>
      <c r="DR13" s="78">
        <f t="shared" si="16"/>
        <v>0</v>
      </c>
      <c r="DS13" s="78">
        <f t="shared" si="16"/>
        <v>0</v>
      </c>
      <c r="DT13" s="78">
        <f t="shared" si="16"/>
        <v>0</v>
      </c>
      <c r="DU13" s="78">
        <f t="shared" si="16"/>
        <v>0</v>
      </c>
      <c r="DV13" s="78">
        <f t="shared" si="16"/>
        <v>0</v>
      </c>
      <c r="DW13" s="78">
        <f t="shared" si="16"/>
        <v>0</v>
      </c>
      <c r="DX13" s="79">
        <f t="shared" si="16"/>
        <v>0</v>
      </c>
    </row>
    <row r="14" spans="1:128" s="80" customFormat="1" ht="31" customHeight="1" x14ac:dyDescent="0.35">
      <c r="A14" s="70">
        <v>12</v>
      </c>
      <c r="B14" s="71" t="s">
        <v>63</v>
      </c>
      <c r="C14" s="71" t="str">
        <f>INDEX(Data!$D$3:$D$29,MATCH('zmena cien tepla'!A14,Data!$A$3:$A$29,0))</f>
        <v>Absorpčné tepelné čerpadlo (ATČ)</v>
      </c>
      <c r="D14" s="72">
        <f>INDEX(Data!$M$3:$M$29,MATCH('zmena cien tepla'!A14,Data!$A$3:$A$29,0))</f>
        <v>20</v>
      </c>
      <c r="E14" s="72">
        <f>INDEX(Data!$J$3:$J$29,MATCH('zmena cien tepla'!A14,Data!$A$3:$A$29,0))</f>
        <v>2027</v>
      </c>
      <c r="F14" s="74">
        <f>INDEX(Data!$Y$3:$Y$29,MATCH('zmena cien tepla'!A14,Data!$A$3:$A$29,0))</f>
        <v>-1120000</v>
      </c>
      <c r="G14" s="73">
        <f t="shared" si="4"/>
        <v>1120000</v>
      </c>
      <c r="H14" s="73">
        <f t="shared" si="0"/>
        <v>1120000</v>
      </c>
      <c r="I14" s="73">
        <f t="shared" si="0"/>
        <v>1120000</v>
      </c>
      <c r="J14" s="73">
        <f t="shared" si="0"/>
        <v>1120000</v>
      </c>
      <c r="K14" s="73">
        <f t="shared" si="0"/>
        <v>1120000</v>
      </c>
      <c r="L14" s="73">
        <f t="shared" si="0"/>
        <v>1120000</v>
      </c>
      <c r="M14" s="73">
        <f t="shared" si="0"/>
        <v>1120000</v>
      </c>
      <c r="N14" s="73">
        <f t="shared" si="0"/>
        <v>1120000</v>
      </c>
      <c r="O14" s="73">
        <f t="shared" si="0"/>
        <v>1120000</v>
      </c>
      <c r="P14" s="73">
        <f t="shared" si="0"/>
        <v>1120000</v>
      </c>
      <c r="Q14" s="73">
        <f t="shared" si="0"/>
        <v>1120000</v>
      </c>
      <c r="R14" s="73">
        <f t="shared" si="0"/>
        <v>1120000</v>
      </c>
      <c r="S14" s="73">
        <f t="shared" si="0"/>
        <v>1120000</v>
      </c>
      <c r="T14" s="73">
        <f t="shared" si="0"/>
        <v>1120000</v>
      </c>
      <c r="U14" s="73">
        <f t="shared" si="0"/>
        <v>1120000</v>
      </c>
      <c r="V14" s="73">
        <f t="shared" si="0"/>
        <v>1120000</v>
      </c>
      <c r="W14" s="73">
        <f t="shared" si="0"/>
        <v>1120000</v>
      </c>
      <c r="X14" s="73">
        <f t="shared" si="1"/>
        <v>1120000</v>
      </c>
      <c r="Y14" s="73">
        <f t="shared" si="1"/>
        <v>1120000</v>
      </c>
      <c r="Z14" s="73">
        <f t="shared" si="1"/>
        <v>1120000</v>
      </c>
      <c r="AA14" s="73">
        <f t="shared" si="1"/>
        <v>1120000</v>
      </c>
      <c r="AB14" s="73">
        <f t="shared" si="1"/>
        <v>1120000</v>
      </c>
      <c r="AC14" s="73">
        <f t="shared" si="1"/>
        <v>1120000</v>
      </c>
      <c r="AD14" s="73">
        <f t="shared" si="1"/>
        <v>1120000</v>
      </c>
      <c r="AE14" s="73">
        <f t="shared" si="1"/>
        <v>1120000</v>
      </c>
      <c r="AF14" s="73">
        <f t="shared" si="1"/>
        <v>1120000</v>
      </c>
      <c r="AG14" s="73">
        <f t="shared" si="1"/>
        <v>1120000</v>
      </c>
      <c r="AH14" s="73">
        <f t="shared" si="1"/>
        <v>1120000</v>
      </c>
      <c r="AI14" s="73">
        <f t="shared" si="1"/>
        <v>1120000</v>
      </c>
      <c r="AJ14" s="74">
        <f t="shared" si="1"/>
        <v>1120000</v>
      </c>
      <c r="AK14" s="73">
        <f t="shared" si="5"/>
        <v>1120000</v>
      </c>
      <c r="AL14" s="73">
        <f>SUM($G14:H14)</f>
        <v>2240000</v>
      </c>
      <c r="AM14" s="73">
        <f>SUM($G14:I14)</f>
        <v>3360000</v>
      </c>
      <c r="AN14" s="73">
        <f>SUM($G14:J14)</f>
        <v>4480000</v>
      </c>
      <c r="AO14" s="73">
        <f>SUM($G14:K14)</f>
        <v>5600000</v>
      </c>
      <c r="AP14" s="73">
        <f>SUM($G14:L14)</f>
        <v>6720000</v>
      </c>
      <c r="AQ14" s="73">
        <f>SUM($G14:M14)</f>
        <v>7840000</v>
      </c>
      <c r="AR14" s="73">
        <f>SUM($G14:N14)</f>
        <v>8960000</v>
      </c>
      <c r="AS14" s="73">
        <f>SUM($G14:O14)</f>
        <v>10080000</v>
      </c>
      <c r="AT14" s="73">
        <f>SUM($G14:P14)</f>
        <v>11200000</v>
      </c>
      <c r="AU14" s="73">
        <f>SUM($G14:Q14)</f>
        <v>12320000</v>
      </c>
      <c r="AV14" s="73">
        <f>SUM($G14:R14)</f>
        <v>13440000</v>
      </c>
      <c r="AW14" s="73">
        <f>SUM($G14:S14)</f>
        <v>14560000</v>
      </c>
      <c r="AX14" s="73">
        <f>SUM($G14:T14)</f>
        <v>15680000</v>
      </c>
      <c r="AY14" s="73">
        <f>SUM($G14:U14)</f>
        <v>16800000</v>
      </c>
      <c r="AZ14" s="73">
        <f>SUM($G14:V14)</f>
        <v>17920000</v>
      </c>
      <c r="BA14" s="73">
        <f>SUM($G14:W14)</f>
        <v>19040000</v>
      </c>
      <c r="BB14" s="73">
        <f>SUM($G14:X14)</f>
        <v>20160000</v>
      </c>
      <c r="BC14" s="73">
        <f>SUM($G14:Y14)</f>
        <v>21280000</v>
      </c>
      <c r="BD14" s="73">
        <f>SUM($G14:Z14)</f>
        <v>22400000</v>
      </c>
      <c r="BE14" s="73">
        <f>SUM($G14:AA14)</f>
        <v>23520000</v>
      </c>
      <c r="BF14" s="73">
        <f>SUM($G14:AB14)</f>
        <v>24640000</v>
      </c>
      <c r="BG14" s="73">
        <f>SUM($G14:AC14)</f>
        <v>25760000</v>
      </c>
      <c r="BH14" s="73">
        <f>SUM($G14:AD14)</f>
        <v>26880000</v>
      </c>
      <c r="BI14" s="73">
        <f>SUM($G14:AE14)</f>
        <v>28000000</v>
      </c>
      <c r="BJ14" s="73">
        <f>SUM($G14:AF14)</f>
        <v>29120000</v>
      </c>
      <c r="BK14" s="73">
        <f>SUM($G14:AG14)</f>
        <v>30240000</v>
      </c>
      <c r="BL14" s="73">
        <f>SUM($G14:AH14)</f>
        <v>31360000</v>
      </c>
      <c r="BM14" s="73">
        <f>SUM($G14:AI14)</f>
        <v>32480000</v>
      </c>
      <c r="BN14" s="74">
        <f>SUM($G14:AJ14)</f>
        <v>33600000</v>
      </c>
      <c r="BO14" s="76">
        <f>IF(CU14=0,0,G14/(1+Vychodiská!$C$168)^'zmena cien tepla'!CU14)</f>
        <v>1015873.0158730159</v>
      </c>
      <c r="BP14" s="73">
        <f>IF(CV14=0,0,H14/(1+Vychodiská!$C$168)^'zmena cien tepla'!CV14)</f>
        <v>967498.1103552531</v>
      </c>
      <c r="BQ14" s="73">
        <f>IF(CW14=0,0,I14/(1+Vychodiská!$C$168)^'zmena cien tepla'!CW14)</f>
        <v>921426.77176690777</v>
      </c>
      <c r="BR14" s="73">
        <f>IF(CX14=0,0,J14/(1+Vychodiská!$C$168)^'zmena cien tepla'!CX14)</f>
        <v>877549.30644467403</v>
      </c>
      <c r="BS14" s="73">
        <f>IF(CY14=0,0,K14/(1+Vychodiská!$C$168)^'zmena cien tepla'!CY14)</f>
        <v>835761.24423302303</v>
      </c>
      <c r="BT14" s="73">
        <f>IF(CZ14=0,0,L14/(1+Vychodiská!$C$168)^'zmena cien tepla'!CZ14)</f>
        <v>795963.08974573598</v>
      </c>
      <c r="BU14" s="73">
        <f>IF(DA14=0,0,M14/(1+Vychodiská!$C$168)^'zmena cien tepla'!DA14)</f>
        <v>758060.08547212963</v>
      </c>
      <c r="BV14" s="73">
        <f>IF(DB14=0,0,N14/(1+Vychodiská!$C$168)^'zmena cien tepla'!DB14)</f>
        <v>721961.98616393295</v>
      </c>
      <c r="BW14" s="73">
        <f>IF(DC14=0,0,O14/(1+Vychodiská!$C$168)^'zmena cien tepla'!DC14)</f>
        <v>687582.84396565042</v>
      </c>
      <c r="BX14" s="73">
        <f>IF(DD14=0,0,P14/(1+Vychodiská!$C$168)^'zmena cien tepla'!DD14)</f>
        <v>654840.80377680995</v>
      </c>
      <c r="BY14" s="73">
        <f>IF(DE14=0,0,Q14/(1+Vychodiská!$C$168)^'zmena cien tepla'!DE14)</f>
        <v>623657.9083588667</v>
      </c>
      <c r="BZ14" s="73">
        <f>IF(DF14=0,0,R14/(1+Vychodiská!$C$168)^'zmena cien tepla'!DF14)</f>
        <v>593959.91272273008</v>
      </c>
      <c r="CA14" s="73">
        <f>IF(DG14=0,0,S14/(1+Vychodiská!$C$168)^'zmena cien tepla'!DG14)</f>
        <v>565676.10735498113</v>
      </c>
      <c r="CB14" s="73">
        <f>IF(DH14=0,0,T14/(1+Vychodiská!$C$168)^'zmena cien tepla'!DH14)</f>
        <v>538739.14986188663</v>
      </c>
      <c r="CC14" s="73">
        <f>IF(DI14=0,0,U14/(1+Vychodiská!$C$168)^'zmena cien tepla'!DI14)</f>
        <v>513084.90463036823</v>
      </c>
      <c r="CD14" s="73">
        <f>IF(DJ14=0,0,V14/(1+Vychodiská!$C$168)^'zmena cien tepla'!DJ14)</f>
        <v>488652.29012416018</v>
      </c>
      <c r="CE14" s="73">
        <f>IF(DK14=0,0,W14/(1+Vychodiská!$C$168)^'zmena cien tepla'!DK14)</f>
        <v>465383.13345158112</v>
      </c>
      <c r="CF14" s="73">
        <f>IF(DL14=0,0,X14/(1+Vychodiská!$C$168)^'zmena cien tepla'!DL14)</f>
        <v>443222.0318586487</v>
      </c>
      <c r="CG14" s="73">
        <f>IF(DM14=0,0,Y14/(1+Vychodiská!$C$168)^'zmena cien tepla'!DM14)</f>
        <v>422116.22081776068</v>
      </c>
      <c r="CH14" s="73">
        <f>IF(DN14=0,0,Z14/(1+Vychodiská!$C$168)^'zmena cien tepla'!DN14)</f>
        <v>402015.44839786732</v>
      </c>
      <c r="CI14" s="73">
        <f>IF(DO14=0,0,AA14/(1+Vychodiská!$C$168)^'zmena cien tepla'!DO14)</f>
        <v>0</v>
      </c>
      <c r="CJ14" s="73">
        <f>IF(DP14=0,0,AB14/(1+Vychodiská!$C$168)^'zmena cien tepla'!DP14)</f>
        <v>0</v>
      </c>
      <c r="CK14" s="73">
        <f>IF(DQ14=0,0,AC14/(1+Vychodiská!$C$168)^'zmena cien tepla'!DQ14)</f>
        <v>0</v>
      </c>
      <c r="CL14" s="73">
        <f>IF(DR14=0,0,AD14/(1+Vychodiská!$C$168)^'zmena cien tepla'!DR14)</f>
        <v>0</v>
      </c>
      <c r="CM14" s="73">
        <f>IF(DS14=0,0,AE14/(1+Vychodiská!$C$168)^'zmena cien tepla'!DS14)</f>
        <v>0</v>
      </c>
      <c r="CN14" s="73">
        <f>IF(DT14=0,0,AF14/(1+Vychodiská!$C$168)^'zmena cien tepla'!DT14)</f>
        <v>0</v>
      </c>
      <c r="CO14" s="73">
        <f>IF(DU14=0,0,AG14/(1+Vychodiská!$C$168)^'zmena cien tepla'!DU14)</f>
        <v>0</v>
      </c>
      <c r="CP14" s="73">
        <f>IF(DV14=0,0,AH14/(1+Vychodiská!$C$168)^'zmena cien tepla'!DV14)</f>
        <v>0</v>
      </c>
      <c r="CQ14" s="73">
        <f>IF(DW14=0,0,AI14/(1+Vychodiská!$C$168)^'zmena cien tepla'!DW14)</f>
        <v>0</v>
      </c>
      <c r="CR14" s="74">
        <f>IF(DX14=0,0,AJ14/(1+Vychodiská!$C$168)^'zmena cien tepla'!DX14)</f>
        <v>0</v>
      </c>
      <c r="CS14" s="77">
        <f t="shared" si="7"/>
        <v>13293024.365375986</v>
      </c>
      <c r="CT14" s="73"/>
      <c r="CU14" s="78">
        <f t="shared" si="2"/>
        <v>2</v>
      </c>
      <c r="CV14" s="78">
        <f t="shared" ref="CV14:DX14" si="17">IF(CU14=0,0,IF(CV$2&gt;$D14,0,CU14+1))</f>
        <v>3</v>
      </c>
      <c r="CW14" s="78">
        <f t="shared" si="17"/>
        <v>4</v>
      </c>
      <c r="CX14" s="78">
        <f t="shared" si="17"/>
        <v>5</v>
      </c>
      <c r="CY14" s="78">
        <f t="shared" si="17"/>
        <v>6</v>
      </c>
      <c r="CZ14" s="78">
        <f t="shared" si="17"/>
        <v>7</v>
      </c>
      <c r="DA14" s="78">
        <f t="shared" si="17"/>
        <v>8</v>
      </c>
      <c r="DB14" s="78">
        <f t="shared" si="17"/>
        <v>9</v>
      </c>
      <c r="DC14" s="78">
        <f t="shared" si="17"/>
        <v>10</v>
      </c>
      <c r="DD14" s="78">
        <f t="shared" si="17"/>
        <v>11</v>
      </c>
      <c r="DE14" s="78">
        <f t="shared" si="17"/>
        <v>12</v>
      </c>
      <c r="DF14" s="78">
        <f t="shared" si="17"/>
        <v>13</v>
      </c>
      <c r="DG14" s="78">
        <f t="shared" si="17"/>
        <v>14</v>
      </c>
      <c r="DH14" s="78">
        <f t="shared" si="17"/>
        <v>15</v>
      </c>
      <c r="DI14" s="78">
        <f t="shared" si="17"/>
        <v>16</v>
      </c>
      <c r="DJ14" s="78">
        <f t="shared" si="17"/>
        <v>17</v>
      </c>
      <c r="DK14" s="78">
        <f t="shared" si="17"/>
        <v>18</v>
      </c>
      <c r="DL14" s="78">
        <f t="shared" si="17"/>
        <v>19</v>
      </c>
      <c r="DM14" s="78">
        <f t="shared" si="17"/>
        <v>20</v>
      </c>
      <c r="DN14" s="78">
        <f t="shared" si="17"/>
        <v>21</v>
      </c>
      <c r="DO14" s="78">
        <f t="shared" si="17"/>
        <v>0</v>
      </c>
      <c r="DP14" s="78">
        <f t="shared" si="17"/>
        <v>0</v>
      </c>
      <c r="DQ14" s="78">
        <f t="shared" si="17"/>
        <v>0</v>
      </c>
      <c r="DR14" s="78">
        <f t="shared" si="17"/>
        <v>0</v>
      </c>
      <c r="DS14" s="78">
        <f t="shared" si="17"/>
        <v>0</v>
      </c>
      <c r="DT14" s="78">
        <f t="shared" si="17"/>
        <v>0</v>
      </c>
      <c r="DU14" s="78">
        <f t="shared" si="17"/>
        <v>0</v>
      </c>
      <c r="DV14" s="78">
        <f t="shared" si="17"/>
        <v>0</v>
      </c>
      <c r="DW14" s="78">
        <f t="shared" si="17"/>
        <v>0</v>
      </c>
      <c r="DX14" s="79">
        <f t="shared" si="17"/>
        <v>0</v>
      </c>
    </row>
    <row r="15" spans="1:128" s="80" customFormat="1" ht="31" customHeight="1" x14ac:dyDescent="0.35">
      <c r="A15" s="70">
        <v>13</v>
      </c>
      <c r="B15" s="71" t="s">
        <v>67</v>
      </c>
      <c r="C15" s="71" t="str">
        <f>INDEX(Data!$D$3:$D$29,MATCH('zmena cien tepla'!A15,Data!$A$3:$A$29,0))</f>
        <v>Rekonštrukcia spoločnej vysoko napäťovej rozvodne R22.1 pre závod Košice</v>
      </c>
      <c r="D15" s="72">
        <f>INDEX(Data!$M$3:$M$29,MATCH('zmena cien tepla'!A15,Data!$A$3:$A$29,0))</f>
        <v>20</v>
      </c>
      <c r="E15" s="72" t="str">
        <f>INDEX(Data!$J$3:$J$29,MATCH('zmena cien tepla'!A15,Data!$A$3:$A$29,0))</f>
        <v>2023-2024</v>
      </c>
      <c r="F15" s="74">
        <f>INDEX(Data!$Y$3:$Y$29,MATCH('zmena cien tepla'!A15,Data!$A$3:$A$29,0))</f>
        <v>0</v>
      </c>
      <c r="G15" s="73">
        <f t="shared" si="4"/>
        <v>0</v>
      </c>
      <c r="H15" s="73">
        <f t="shared" si="0"/>
        <v>0</v>
      </c>
      <c r="I15" s="73">
        <f t="shared" si="0"/>
        <v>0</v>
      </c>
      <c r="J15" s="73">
        <f t="shared" si="0"/>
        <v>0</v>
      </c>
      <c r="K15" s="73">
        <f t="shared" si="0"/>
        <v>0</v>
      </c>
      <c r="L15" s="73">
        <f t="shared" si="0"/>
        <v>0</v>
      </c>
      <c r="M15" s="73">
        <f t="shared" si="0"/>
        <v>0</v>
      </c>
      <c r="N15" s="73">
        <f t="shared" si="0"/>
        <v>0</v>
      </c>
      <c r="O15" s="73">
        <f t="shared" si="0"/>
        <v>0</v>
      </c>
      <c r="P15" s="73">
        <f t="shared" si="0"/>
        <v>0</v>
      </c>
      <c r="Q15" s="73">
        <f t="shared" si="0"/>
        <v>0</v>
      </c>
      <c r="R15" s="73">
        <f t="shared" si="0"/>
        <v>0</v>
      </c>
      <c r="S15" s="73">
        <f t="shared" si="0"/>
        <v>0</v>
      </c>
      <c r="T15" s="73">
        <f t="shared" si="0"/>
        <v>0</v>
      </c>
      <c r="U15" s="73">
        <f t="shared" si="0"/>
        <v>0</v>
      </c>
      <c r="V15" s="73">
        <f t="shared" si="0"/>
        <v>0</v>
      </c>
      <c r="W15" s="73">
        <f t="shared" si="0"/>
        <v>0</v>
      </c>
      <c r="X15" s="73">
        <f t="shared" si="1"/>
        <v>0</v>
      </c>
      <c r="Y15" s="73">
        <f t="shared" si="1"/>
        <v>0</v>
      </c>
      <c r="Z15" s="73">
        <f t="shared" si="1"/>
        <v>0</v>
      </c>
      <c r="AA15" s="73">
        <f t="shared" si="1"/>
        <v>0</v>
      </c>
      <c r="AB15" s="73">
        <f t="shared" si="1"/>
        <v>0</v>
      </c>
      <c r="AC15" s="73">
        <f t="shared" si="1"/>
        <v>0</v>
      </c>
      <c r="AD15" s="73">
        <f t="shared" si="1"/>
        <v>0</v>
      </c>
      <c r="AE15" s="73">
        <f t="shared" si="1"/>
        <v>0</v>
      </c>
      <c r="AF15" s="73">
        <f t="shared" si="1"/>
        <v>0</v>
      </c>
      <c r="AG15" s="73">
        <f t="shared" si="1"/>
        <v>0</v>
      </c>
      <c r="AH15" s="73">
        <f t="shared" si="1"/>
        <v>0</v>
      </c>
      <c r="AI15" s="73">
        <f t="shared" si="1"/>
        <v>0</v>
      </c>
      <c r="AJ15" s="74">
        <f t="shared" si="1"/>
        <v>0</v>
      </c>
      <c r="AK15" s="73">
        <f t="shared" si="5"/>
        <v>0</v>
      </c>
      <c r="AL15" s="73">
        <f>SUM($G15:H15)</f>
        <v>0</v>
      </c>
      <c r="AM15" s="73">
        <f>SUM($G15:I15)</f>
        <v>0</v>
      </c>
      <c r="AN15" s="73">
        <f>SUM($G15:J15)</f>
        <v>0</v>
      </c>
      <c r="AO15" s="73">
        <f>SUM($G15:K15)</f>
        <v>0</v>
      </c>
      <c r="AP15" s="73">
        <f>SUM($G15:L15)</f>
        <v>0</v>
      </c>
      <c r="AQ15" s="73">
        <f>SUM($G15:M15)</f>
        <v>0</v>
      </c>
      <c r="AR15" s="73">
        <f>SUM($G15:N15)</f>
        <v>0</v>
      </c>
      <c r="AS15" s="73">
        <f>SUM($G15:O15)</f>
        <v>0</v>
      </c>
      <c r="AT15" s="73">
        <f>SUM($G15:P15)</f>
        <v>0</v>
      </c>
      <c r="AU15" s="73">
        <f>SUM($G15:Q15)</f>
        <v>0</v>
      </c>
      <c r="AV15" s="73">
        <f>SUM($G15:R15)</f>
        <v>0</v>
      </c>
      <c r="AW15" s="73">
        <f>SUM($G15:S15)</f>
        <v>0</v>
      </c>
      <c r="AX15" s="73">
        <f>SUM($G15:T15)</f>
        <v>0</v>
      </c>
      <c r="AY15" s="73">
        <f>SUM($G15:U15)</f>
        <v>0</v>
      </c>
      <c r="AZ15" s="73">
        <f>SUM($G15:V15)</f>
        <v>0</v>
      </c>
      <c r="BA15" s="73">
        <f>SUM($G15:W15)</f>
        <v>0</v>
      </c>
      <c r="BB15" s="73">
        <f>SUM($G15:X15)</f>
        <v>0</v>
      </c>
      <c r="BC15" s="73">
        <f>SUM($G15:Y15)</f>
        <v>0</v>
      </c>
      <c r="BD15" s="73">
        <f>SUM($G15:Z15)</f>
        <v>0</v>
      </c>
      <c r="BE15" s="73">
        <f>SUM($G15:AA15)</f>
        <v>0</v>
      </c>
      <c r="BF15" s="73">
        <f>SUM($G15:AB15)</f>
        <v>0</v>
      </c>
      <c r="BG15" s="73">
        <f>SUM($G15:AC15)</f>
        <v>0</v>
      </c>
      <c r="BH15" s="73">
        <f>SUM($G15:AD15)</f>
        <v>0</v>
      </c>
      <c r="BI15" s="73">
        <f>SUM($G15:AE15)</f>
        <v>0</v>
      </c>
      <c r="BJ15" s="73">
        <f>SUM($G15:AF15)</f>
        <v>0</v>
      </c>
      <c r="BK15" s="73">
        <f>SUM($G15:AG15)</f>
        <v>0</v>
      </c>
      <c r="BL15" s="73">
        <f>SUM($G15:AH15)</f>
        <v>0</v>
      </c>
      <c r="BM15" s="73">
        <f>SUM($G15:AI15)</f>
        <v>0</v>
      </c>
      <c r="BN15" s="74">
        <f>SUM($G15:AJ15)</f>
        <v>0</v>
      </c>
      <c r="BO15" s="76">
        <f>IF(CU15=0,0,G15/(1+Vychodiská!$C$168)^'zmena cien tepla'!CU15)</f>
        <v>0</v>
      </c>
      <c r="BP15" s="73">
        <f>IF(CV15=0,0,H15/(1+Vychodiská!$C$168)^'zmena cien tepla'!CV15)</f>
        <v>0</v>
      </c>
      <c r="BQ15" s="73">
        <f>IF(CW15=0,0,I15/(1+Vychodiská!$C$168)^'zmena cien tepla'!CW15)</f>
        <v>0</v>
      </c>
      <c r="BR15" s="73">
        <f>IF(CX15=0,0,J15/(1+Vychodiská!$C$168)^'zmena cien tepla'!CX15)</f>
        <v>0</v>
      </c>
      <c r="BS15" s="73">
        <f>IF(CY15=0,0,K15/(1+Vychodiská!$C$168)^'zmena cien tepla'!CY15)</f>
        <v>0</v>
      </c>
      <c r="BT15" s="73">
        <f>IF(CZ15=0,0,L15/(1+Vychodiská!$C$168)^'zmena cien tepla'!CZ15)</f>
        <v>0</v>
      </c>
      <c r="BU15" s="73">
        <f>IF(DA15=0,0,M15/(1+Vychodiská!$C$168)^'zmena cien tepla'!DA15)</f>
        <v>0</v>
      </c>
      <c r="BV15" s="73">
        <f>IF(DB15=0,0,N15/(1+Vychodiská!$C$168)^'zmena cien tepla'!DB15)</f>
        <v>0</v>
      </c>
      <c r="BW15" s="73">
        <f>IF(DC15=0,0,O15/(1+Vychodiská!$C$168)^'zmena cien tepla'!DC15)</f>
        <v>0</v>
      </c>
      <c r="BX15" s="73">
        <f>IF(DD15=0,0,P15/(1+Vychodiská!$C$168)^'zmena cien tepla'!DD15)</f>
        <v>0</v>
      </c>
      <c r="BY15" s="73">
        <f>IF(DE15=0,0,Q15/(1+Vychodiská!$C$168)^'zmena cien tepla'!DE15)</f>
        <v>0</v>
      </c>
      <c r="BZ15" s="73">
        <f>IF(DF15=0,0,R15/(1+Vychodiská!$C$168)^'zmena cien tepla'!DF15)</f>
        <v>0</v>
      </c>
      <c r="CA15" s="73">
        <f>IF(DG15=0,0,S15/(1+Vychodiská!$C$168)^'zmena cien tepla'!DG15)</f>
        <v>0</v>
      </c>
      <c r="CB15" s="73">
        <f>IF(DH15=0,0,T15/(1+Vychodiská!$C$168)^'zmena cien tepla'!DH15)</f>
        <v>0</v>
      </c>
      <c r="CC15" s="73">
        <f>IF(DI15=0,0,U15/(1+Vychodiská!$C$168)^'zmena cien tepla'!DI15)</f>
        <v>0</v>
      </c>
      <c r="CD15" s="73">
        <f>IF(DJ15=0,0,V15/(1+Vychodiská!$C$168)^'zmena cien tepla'!DJ15)</f>
        <v>0</v>
      </c>
      <c r="CE15" s="73">
        <f>IF(DK15=0,0,W15/(1+Vychodiská!$C$168)^'zmena cien tepla'!DK15)</f>
        <v>0</v>
      </c>
      <c r="CF15" s="73">
        <f>IF(DL15=0,0,X15/(1+Vychodiská!$C$168)^'zmena cien tepla'!DL15)</f>
        <v>0</v>
      </c>
      <c r="CG15" s="73">
        <f>IF(DM15=0,0,Y15/(1+Vychodiská!$C$168)^'zmena cien tepla'!DM15)</f>
        <v>0</v>
      </c>
      <c r="CH15" s="73">
        <f>IF(DN15=0,0,Z15/(1+Vychodiská!$C$168)^'zmena cien tepla'!DN15)</f>
        <v>0</v>
      </c>
      <c r="CI15" s="73">
        <f>IF(DO15=0,0,AA15/(1+Vychodiská!$C$168)^'zmena cien tepla'!DO15)</f>
        <v>0</v>
      </c>
      <c r="CJ15" s="73">
        <f>IF(DP15=0,0,AB15/(1+Vychodiská!$C$168)^'zmena cien tepla'!DP15)</f>
        <v>0</v>
      </c>
      <c r="CK15" s="73">
        <f>IF(DQ15=0,0,AC15/(1+Vychodiská!$C$168)^'zmena cien tepla'!DQ15)</f>
        <v>0</v>
      </c>
      <c r="CL15" s="73">
        <f>IF(DR15=0,0,AD15/(1+Vychodiská!$C$168)^'zmena cien tepla'!DR15)</f>
        <v>0</v>
      </c>
      <c r="CM15" s="73">
        <f>IF(DS15=0,0,AE15/(1+Vychodiská!$C$168)^'zmena cien tepla'!DS15)</f>
        <v>0</v>
      </c>
      <c r="CN15" s="73">
        <f>IF(DT15=0,0,AF15/(1+Vychodiská!$C$168)^'zmena cien tepla'!DT15)</f>
        <v>0</v>
      </c>
      <c r="CO15" s="73">
        <f>IF(DU15=0,0,AG15/(1+Vychodiská!$C$168)^'zmena cien tepla'!DU15)</f>
        <v>0</v>
      </c>
      <c r="CP15" s="73">
        <f>IF(DV15=0,0,AH15/(1+Vychodiská!$C$168)^'zmena cien tepla'!DV15)</f>
        <v>0</v>
      </c>
      <c r="CQ15" s="73">
        <f>IF(DW15=0,0,AI15/(1+Vychodiská!$C$168)^'zmena cien tepla'!DW15)</f>
        <v>0</v>
      </c>
      <c r="CR15" s="74">
        <f>IF(DX15=0,0,AJ15/(1+Vychodiská!$C$168)^'zmena cien tepla'!DX15)</f>
        <v>0</v>
      </c>
      <c r="CS15" s="77">
        <f t="shared" si="7"/>
        <v>0</v>
      </c>
      <c r="CT15" s="73"/>
      <c r="CU15" s="78">
        <f t="shared" si="2"/>
        <v>3</v>
      </c>
      <c r="CV15" s="78">
        <f t="shared" ref="CV15:DX15" si="18">IF(CU15=0,0,IF(CV$2&gt;$D15,0,CU15+1))</f>
        <v>4</v>
      </c>
      <c r="CW15" s="78">
        <f t="shared" si="18"/>
        <v>5</v>
      </c>
      <c r="CX15" s="78">
        <f t="shared" si="18"/>
        <v>6</v>
      </c>
      <c r="CY15" s="78">
        <f t="shared" si="18"/>
        <v>7</v>
      </c>
      <c r="CZ15" s="78">
        <f t="shared" si="18"/>
        <v>8</v>
      </c>
      <c r="DA15" s="78">
        <f t="shared" si="18"/>
        <v>9</v>
      </c>
      <c r="DB15" s="78">
        <f t="shared" si="18"/>
        <v>10</v>
      </c>
      <c r="DC15" s="78">
        <f t="shared" si="18"/>
        <v>11</v>
      </c>
      <c r="DD15" s="78">
        <f t="shared" si="18"/>
        <v>12</v>
      </c>
      <c r="DE15" s="78">
        <f t="shared" si="18"/>
        <v>13</v>
      </c>
      <c r="DF15" s="78">
        <f t="shared" si="18"/>
        <v>14</v>
      </c>
      <c r="DG15" s="78">
        <f t="shared" si="18"/>
        <v>15</v>
      </c>
      <c r="DH15" s="78">
        <f t="shared" si="18"/>
        <v>16</v>
      </c>
      <c r="DI15" s="78">
        <f t="shared" si="18"/>
        <v>17</v>
      </c>
      <c r="DJ15" s="78">
        <f t="shared" si="18"/>
        <v>18</v>
      </c>
      <c r="DK15" s="78">
        <f t="shared" si="18"/>
        <v>19</v>
      </c>
      <c r="DL15" s="78">
        <f t="shared" si="18"/>
        <v>20</v>
      </c>
      <c r="DM15" s="78">
        <f t="shared" si="18"/>
        <v>21</v>
      </c>
      <c r="DN15" s="78">
        <f t="shared" si="18"/>
        <v>22</v>
      </c>
      <c r="DO15" s="78">
        <f t="shared" si="18"/>
        <v>0</v>
      </c>
      <c r="DP15" s="78">
        <f t="shared" si="18"/>
        <v>0</v>
      </c>
      <c r="DQ15" s="78">
        <f t="shared" si="18"/>
        <v>0</v>
      </c>
      <c r="DR15" s="78">
        <f t="shared" si="18"/>
        <v>0</v>
      </c>
      <c r="DS15" s="78">
        <f t="shared" si="18"/>
        <v>0</v>
      </c>
      <c r="DT15" s="78">
        <f t="shared" si="18"/>
        <v>0</v>
      </c>
      <c r="DU15" s="78">
        <f t="shared" si="18"/>
        <v>0</v>
      </c>
      <c r="DV15" s="78">
        <f t="shared" si="18"/>
        <v>0</v>
      </c>
      <c r="DW15" s="78">
        <f t="shared" si="18"/>
        <v>0</v>
      </c>
      <c r="DX15" s="79">
        <f t="shared" si="18"/>
        <v>0</v>
      </c>
    </row>
    <row r="16" spans="1:128" s="80" customFormat="1" ht="31" customHeight="1" x14ac:dyDescent="0.35">
      <c r="A16" s="70">
        <v>14</v>
      </c>
      <c r="B16" s="71" t="s">
        <v>67</v>
      </c>
      <c r="C16" s="71" t="str">
        <f>INDEX(Data!$D$3:$D$29,MATCH('zmena cien tepla'!A16,Data!$A$3:$A$29,0))</f>
        <v>Rekonštrukcia spoločnej vysoko napäťovej rozvodne R24.1 pre závod Košice</v>
      </c>
      <c r="D16" s="72">
        <f>INDEX(Data!$M$3:$M$29,MATCH('zmena cien tepla'!A16,Data!$A$3:$A$29,0))</f>
        <v>20</v>
      </c>
      <c r="E16" s="72" t="str">
        <f>INDEX(Data!$J$3:$J$29,MATCH('zmena cien tepla'!A16,Data!$A$3:$A$29,0))</f>
        <v>2024-2025</v>
      </c>
      <c r="F16" s="74">
        <f>INDEX(Data!$Y$3:$Y$29,MATCH('zmena cien tepla'!A16,Data!$A$3:$A$29,0))</f>
        <v>0</v>
      </c>
      <c r="G16" s="73">
        <f t="shared" si="4"/>
        <v>0</v>
      </c>
      <c r="H16" s="73">
        <f t="shared" si="0"/>
        <v>0</v>
      </c>
      <c r="I16" s="73">
        <f t="shared" si="0"/>
        <v>0</v>
      </c>
      <c r="J16" s="73">
        <f t="shared" si="0"/>
        <v>0</v>
      </c>
      <c r="K16" s="73">
        <f t="shared" si="0"/>
        <v>0</v>
      </c>
      <c r="L16" s="73">
        <f t="shared" si="0"/>
        <v>0</v>
      </c>
      <c r="M16" s="73">
        <f t="shared" si="0"/>
        <v>0</v>
      </c>
      <c r="N16" s="73">
        <f t="shared" si="0"/>
        <v>0</v>
      </c>
      <c r="O16" s="73">
        <f t="shared" si="0"/>
        <v>0</v>
      </c>
      <c r="P16" s="73">
        <f t="shared" si="0"/>
        <v>0</v>
      </c>
      <c r="Q16" s="73">
        <f t="shared" si="0"/>
        <v>0</v>
      </c>
      <c r="R16" s="73">
        <f t="shared" si="0"/>
        <v>0</v>
      </c>
      <c r="S16" s="73">
        <f t="shared" si="0"/>
        <v>0</v>
      </c>
      <c r="T16" s="73">
        <f t="shared" si="0"/>
        <v>0</v>
      </c>
      <c r="U16" s="73">
        <f t="shared" si="0"/>
        <v>0</v>
      </c>
      <c r="V16" s="73">
        <f t="shared" si="0"/>
        <v>0</v>
      </c>
      <c r="W16" s="73">
        <f t="shared" si="0"/>
        <v>0</v>
      </c>
      <c r="X16" s="73">
        <f t="shared" si="1"/>
        <v>0</v>
      </c>
      <c r="Y16" s="73">
        <f t="shared" si="1"/>
        <v>0</v>
      </c>
      <c r="Z16" s="73">
        <f t="shared" si="1"/>
        <v>0</v>
      </c>
      <c r="AA16" s="73">
        <f t="shared" si="1"/>
        <v>0</v>
      </c>
      <c r="AB16" s="73">
        <f t="shared" si="1"/>
        <v>0</v>
      </c>
      <c r="AC16" s="73">
        <f t="shared" si="1"/>
        <v>0</v>
      </c>
      <c r="AD16" s="73">
        <f t="shared" si="1"/>
        <v>0</v>
      </c>
      <c r="AE16" s="73">
        <f t="shared" si="1"/>
        <v>0</v>
      </c>
      <c r="AF16" s="73">
        <f t="shared" si="1"/>
        <v>0</v>
      </c>
      <c r="AG16" s="73">
        <f t="shared" si="1"/>
        <v>0</v>
      </c>
      <c r="AH16" s="73">
        <f t="shared" si="1"/>
        <v>0</v>
      </c>
      <c r="AI16" s="73">
        <f t="shared" si="1"/>
        <v>0</v>
      </c>
      <c r="AJ16" s="74">
        <f t="shared" si="1"/>
        <v>0</v>
      </c>
      <c r="AK16" s="73">
        <f t="shared" si="5"/>
        <v>0</v>
      </c>
      <c r="AL16" s="73">
        <f>SUM($G16:H16)</f>
        <v>0</v>
      </c>
      <c r="AM16" s="73">
        <f>SUM($G16:I16)</f>
        <v>0</v>
      </c>
      <c r="AN16" s="73">
        <f>SUM($G16:J16)</f>
        <v>0</v>
      </c>
      <c r="AO16" s="73">
        <f>SUM($G16:K16)</f>
        <v>0</v>
      </c>
      <c r="AP16" s="73">
        <f>SUM($G16:L16)</f>
        <v>0</v>
      </c>
      <c r="AQ16" s="73">
        <f>SUM($G16:M16)</f>
        <v>0</v>
      </c>
      <c r="AR16" s="73">
        <f>SUM($G16:N16)</f>
        <v>0</v>
      </c>
      <c r="AS16" s="73">
        <f>SUM($G16:O16)</f>
        <v>0</v>
      </c>
      <c r="AT16" s="73">
        <f>SUM($G16:P16)</f>
        <v>0</v>
      </c>
      <c r="AU16" s="73">
        <f>SUM($G16:Q16)</f>
        <v>0</v>
      </c>
      <c r="AV16" s="73">
        <f>SUM($G16:R16)</f>
        <v>0</v>
      </c>
      <c r="AW16" s="73">
        <f>SUM($G16:S16)</f>
        <v>0</v>
      </c>
      <c r="AX16" s="73">
        <f>SUM($G16:T16)</f>
        <v>0</v>
      </c>
      <c r="AY16" s="73">
        <f>SUM($G16:U16)</f>
        <v>0</v>
      </c>
      <c r="AZ16" s="73">
        <f>SUM($G16:V16)</f>
        <v>0</v>
      </c>
      <c r="BA16" s="73">
        <f>SUM($G16:W16)</f>
        <v>0</v>
      </c>
      <c r="BB16" s="73">
        <f>SUM($G16:X16)</f>
        <v>0</v>
      </c>
      <c r="BC16" s="73">
        <f>SUM($G16:Y16)</f>
        <v>0</v>
      </c>
      <c r="BD16" s="73">
        <f>SUM($G16:Z16)</f>
        <v>0</v>
      </c>
      <c r="BE16" s="73">
        <f>SUM($G16:AA16)</f>
        <v>0</v>
      </c>
      <c r="BF16" s="73">
        <f>SUM($G16:AB16)</f>
        <v>0</v>
      </c>
      <c r="BG16" s="73">
        <f>SUM($G16:AC16)</f>
        <v>0</v>
      </c>
      <c r="BH16" s="73">
        <f>SUM($G16:AD16)</f>
        <v>0</v>
      </c>
      <c r="BI16" s="73">
        <f>SUM($G16:AE16)</f>
        <v>0</v>
      </c>
      <c r="BJ16" s="73">
        <f>SUM($G16:AF16)</f>
        <v>0</v>
      </c>
      <c r="BK16" s="73">
        <f>SUM($G16:AG16)</f>
        <v>0</v>
      </c>
      <c r="BL16" s="73">
        <f>SUM($G16:AH16)</f>
        <v>0</v>
      </c>
      <c r="BM16" s="73">
        <f>SUM($G16:AI16)</f>
        <v>0</v>
      </c>
      <c r="BN16" s="74">
        <f>SUM($G16:AJ16)</f>
        <v>0</v>
      </c>
      <c r="BO16" s="76">
        <f>IF(CU16=0,0,G16/(1+Vychodiská!$C$168)^'zmena cien tepla'!CU16)</f>
        <v>0</v>
      </c>
      <c r="BP16" s="73">
        <f>IF(CV16=0,0,H16/(1+Vychodiská!$C$168)^'zmena cien tepla'!CV16)</f>
        <v>0</v>
      </c>
      <c r="BQ16" s="73">
        <f>IF(CW16=0,0,I16/(1+Vychodiská!$C$168)^'zmena cien tepla'!CW16)</f>
        <v>0</v>
      </c>
      <c r="BR16" s="73">
        <f>IF(CX16=0,0,J16/(1+Vychodiská!$C$168)^'zmena cien tepla'!CX16)</f>
        <v>0</v>
      </c>
      <c r="BS16" s="73">
        <f>IF(CY16=0,0,K16/(1+Vychodiská!$C$168)^'zmena cien tepla'!CY16)</f>
        <v>0</v>
      </c>
      <c r="BT16" s="73">
        <f>IF(CZ16=0,0,L16/(1+Vychodiská!$C$168)^'zmena cien tepla'!CZ16)</f>
        <v>0</v>
      </c>
      <c r="BU16" s="73">
        <f>IF(DA16=0,0,M16/(1+Vychodiská!$C$168)^'zmena cien tepla'!DA16)</f>
        <v>0</v>
      </c>
      <c r="BV16" s="73">
        <f>IF(DB16=0,0,N16/(1+Vychodiská!$C$168)^'zmena cien tepla'!DB16)</f>
        <v>0</v>
      </c>
      <c r="BW16" s="73">
        <f>IF(DC16=0,0,O16/(1+Vychodiská!$C$168)^'zmena cien tepla'!DC16)</f>
        <v>0</v>
      </c>
      <c r="BX16" s="73">
        <f>IF(DD16=0,0,P16/(1+Vychodiská!$C$168)^'zmena cien tepla'!DD16)</f>
        <v>0</v>
      </c>
      <c r="BY16" s="73">
        <f>IF(DE16=0,0,Q16/(1+Vychodiská!$C$168)^'zmena cien tepla'!DE16)</f>
        <v>0</v>
      </c>
      <c r="BZ16" s="73">
        <f>IF(DF16=0,0,R16/(1+Vychodiská!$C$168)^'zmena cien tepla'!DF16)</f>
        <v>0</v>
      </c>
      <c r="CA16" s="73">
        <f>IF(DG16=0,0,S16/(1+Vychodiská!$C$168)^'zmena cien tepla'!DG16)</f>
        <v>0</v>
      </c>
      <c r="CB16" s="73">
        <f>IF(DH16=0,0,T16/(1+Vychodiská!$C$168)^'zmena cien tepla'!DH16)</f>
        <v>0</v>
      </c>
      <c r="CC16" s="73">
        <f>IF(DI16=0,0,U16/(1+Vychodiská!$C$168)^'zmena cien tepla'!DI16)</f>
        <v>0</v>
      </c>
      <c r="CD16" s="73">
        <f>IF(DJ16=0,0,V16/(1+Vychodiská!$C$168)^'zmena cien tepla'!DJ16)</f>
        <v>0</v>
      </c>
      <c r="CE16" s="73">
        <f>IF(DK16=0,0,W16/(1+Vychodiská!$C$168)^'zmena cien tepla'!DK16)</f>
        <v>0</v>
      </c>
      <c r="CF16" s="73">
        <f>IF(DL16=0,0,X16/(1+Vychodiská!$C$168)^'zmena cien tepla'!DL16)</f>
        <v>0</v>
      </c>
      <c r="CG16" s="73">
        <f>IF(DM16=0,0,Y16/(1+Vychodiská!$C$168)^'zmena cien tepla'!DM16)</f>
        <v>0</v>
      </c>
      <c r="CH16" s="73">
        <f>IF(DN16=0,0,Z16/(1+Vychodiská!$C$168)^'zmena cien tepla'!DN16)</f>
        <v>0</v>
      </c>
      <c r="CI16" s="73">
        <f>IF(DO16=0,0,AA16/(1+Vychodiská!$C$168)^'zmena cien tepla'!DO16)</f>
        <v>0</v>
      </c>
      <c r="CJ16" s="73">
        <f>IF(DP16=0,0,AB16/(1+Vychodiská!$C$168)^'zmena cien tepla'!DP16)</f>
        <v>0</v>
      </c>
      <c r="CK16" s="73">
        <f>IF(DQ16=0,0,AC16/(1+Vychodiská!$C$168)^'zmena cien tepla'!DQ16)</f>
        <v>0</v>
      </c>
      <c r="CL16" s="73">
        <f>IF(DR16=0,0,AD16/(1+Vychodiská!$C$168)^'zmena cien tepla'!DR16)</f>
        <v>0</v>
      </c>
      <c r="CM16" s="73">
        <f>IF(DS16=0,0,AE16/(1+Vychodiská!$C$168)^'zmena cien tepla'!DS16)</f>
        <v>0</v>
      </c>
      <c r="CN16" s="73">
        <f>IF(DT16=0,0,AF16/(1+Vychodiská!$C$168)^'zmena cien tepla'!DT16)</f>
        <v>0</v>
      </c>
      <c r="CO16" s="73">
        <f>IF(DU16=0,0,AG16/(1+Vychodiská!$C$168)^'zmena cien tepla'!DU16)</f>
        <v>0</v>
      </c>
      <c r="CP16" s="73">
        <f>IF(DV16=0,0,AH16/(1+Vychodiská!$C$168)^'zmena cien tepla'!DV16)</f>
        <v>0</v>
      </c>
      <c r="CQ16" s="73">
        <f>IF(DW16=0,0,AI16/(1+Vychodiská!$C$168)^'zmena cien tepla'!DW16)</f>
        <v>0</v>
      </c>
      <c r="CR16" s="74">
        <f>IF(DX16=0,0,AJ16/(1+Vychodiská!$C$168)^'zmena cien tepla'!DX16)</f>
        <v>0</v>
      </c>
      <c r="CS16" s="77">
        <f t="shared" si="7"/>
        <v>0</v>
      </c>
      <c r="CT16" s="73"/>
      <c r="CU16" s="78">
        <f t="shared" si="2"/>
        <v>3</v>
      </c>
      <c r="CV16" s="78">
        <f t="shared" ref="CV16:DX16" si="19">IF(CU16=0,0,IF(CV$2&gt;$D16,0,CU16+1))</f>
        <v>4</v>
      </c>
      <c r="CW16" s="78">
        <f t="shared" si="19"/>
        <v>5</v>
      </c>
      <c r="CX16" s="78">
        <f t="shared" si="19"/>
        <v>6</v>
      </c>
      <c r="CY16" s="78">
        <f t="shared" si="19"/>
        <v>7</v>
      </c>
      <c r="CZ16" s="78">
        <f t="shared" si="19"/>
        <v>8</v>
      </c>
      <c r="DA16" s="78">
        <f t="shared" si="19"/>
        <v>9</v>
      </c>
      <c r="DB16" s="78">
        <f t="shared" si="19"/>
        <v>10</v>
      </c>
      <c r="DC16" s="78">
        <f t="shared" si="19"/>
        <v>11</v>
      </c>
      <c r="DD16" s="78">
        <f t="shared" si="19"/>
        <v>12</v>
      </c>
      <c r="DE16" s="78">
        <f t="shared" si="19"/>
        <v>13</v>
      </c>
      <c r="DF16" s="78">
        <f t="shared" si="19"/>
        <v>14</v>
      </c>
      <c r="DG16" s="78">
        <f t="shared" si="19"/>
        <v>15</v>
      </c>
      <c r="DH16" s="78">
        <f t="shared" si="19"/>
        <v>16</v>
      </c>
      <c r="DI16" s="78">
        <f t="shared" si="19"/>
        <v>17</v>
      </c>
      <c r="DJ16" s="78">
        <f t="shared" si="19"/>
        <v>18</v>
      </c>
      <c r="DK16" s="78">
        <f t="shared" si="19"/>
        <v>19</v>
      </c>
      <c r="DL16" s="78">
        <f t="shared" si="19"/>
        <v>20</v>
      </c>
      <c r="DM16" s="78">
        <f t="shared" si="19"/>
        <v>21</v>
      </c>
      <c r="DN16" s="78">
        <f t="shared" si="19"/>
        <v>22</v>
      </c>
      <c r="DO16" s="78">
        <f t="shared" si="19"/>
        <v>0</v>
      </c>
      <c r="DP16" s="78">
        <f t="shared" si="19"/>
        <v>0</v>
      </c>
      <c r="DQ16" s="78">
        <f t="shared" si="19"/>
        <v>0</v>
      </c>
      <c r="DR16" s="78">
        <f t="shared" si="19"/>
        <v>0</v>
      </c>
      <c r="DS16" s="78">
        <f t="shared" si="19"/>
        <v>0</v>
      </c>
      <c r="DT16" s="78">
        <f t="shared" si="19"/>
        <v>0</v>
      </c>
      <c r="DU16" s="78">
        <f t="shared" si="19"/>
        <v>0</v>
      </c>
      <c r="DV16" s="78">
        <f t="shared" si="19"/>
        <v>0</v>
      </c>
      <c r="DW16" s="78">
        <f t="shared" si="19"/>
        <v>0</v>
      </c>
      <c r="DX16" s="79">
        <f t="shared" si="19"/>
        <v>0</v>
      </c>
    </row>
    <row r="17" spans="1:128" s="80" customFormat="1" ht="31" customHeight="1" x14ac:dyDescent="0.35">
      <c r="A17" s="70">
        <v>15</v>
      </c>
      <c r="B17" s="71" t="s">
        <v>67</v>
      </c>
      <c r="C17" s="71" t="str">
        <f>INDEX(Data!$D$3:$D$29,MATCH('zmena cien tepla'!A17,Data!$A$3:$A$29,0))</f>
        <v>Nový zdroj tepla a elektrickej energie - plynové motory a transformátor T10</v>
      </c>
      <c r="D17" s="72">
        <f>INDEX(Data!$M$3:$M$29,MATCH('zmena cien tepla'!A17,Data!$A$3:$A$29,0))</f>
        <v>12</v>
      </c>
      <c r="E17" s="72" t="str">
        <f>INDEX(Data!$J$3:$J$29,MATCH('zmena cien tepla'!A17,Data!$A$3:$A$29,0))</f>
        <v>2023-2026</v>
      </c>
      <c r="F17" s="74">
        <f>INDEX(Data!$Y$3:$Y$29,MATCH('zmena cien tepla'!A17,Data!$A$3:$A$29,0))</f>
        <v>-2781080</v>
      </c>
      <c r="G17" s="73">
        <f t="shared" si="4"/>
        <v>2781080</v>
      </c>
      <c r="H17" s="73">
        <f t="shared" si="0"/>
        <v>2781080</v>
      </c>
      <c r="I17" s="73">
        <f t="shared" si="0"/>
        <v>2781080</v>
      </c>
      <c r="J17" s="73">
        <f t="shared" si="0"/>
        <v>2781080</v>
      </c>
      <c r="K17" s="73">
        <f t="shared" si="0"/>
        <v>2781080</v>
      </c>
      <c r="L17" s="73">
        <f t="shared" si="0"/>
        <v>2781080</v>
      </c>
      <c r="M17" s="73">
        <f t="shared" si="0"/>
        <v>2781080</v>
      </c>
      <c r="N17" s="73">
        <f t="shared" si="0"/>
        <v>2781080</v>
      </c>
      <c r="O17" s="73">
        <f t="shared" si="0"/>
        <v>2781080</v>
      </c>
      <c r="P17" s="73">
        <f t="shared" si="0"/>
        <v>2781080</v>
      </c>
      <c r="Q17" s="73">
        <f t="shared" si="0"/>
        <v>2781080</v>
      </c>
      <c r="R17" s="73">
        <f t="shared" si="0"/>
        <v>2781080</v>
      </c>
      <c r="S17" s="73">
        <f t="shared" si="0"/>
        <v>2781080</v>
      </c>
      <c r="T17" s="73">
        <f t="shared" si="0"/>
        <v>2781080</v>
      </c>
      <c r="U17" s="73">
        <f t="shared" si="0"/>
        <v>2781080</v>
      </c>
      <c r="V17" s="73">
        <f t="shared" si="0"/>
        <v>2781080</v>
      </c>
      <c r="W17" s="73">
        <f t="shared" si="0"/>
        <v>2781080</v>
      </c>
      <c r="X17" s="73">
        <f t="shared" si="1"/>
        <v>2781080</v>
      </c>
      <c r="Y17" s="73">
        <f t="shared" si="1"/>
        <v>2781080</v>
      </c>
      <c r="Z17" s="73">
        <f t="shared" si="1"/>
        <v>2781080</v>
      </c>
      <c r="AA17" s="73">
        <f t="shared" si="1"/>
        <v>2781080</v>
      </c>
      <c r="AB17" s="73">
        <f t="shared" si="1"/>
        <v>2781080</v>
      </c>
      <c r="AC17" s="73">
        <f t="shared" si="1"/>
        <v>2781080</v>
      </c>
      <c r="AD17" s="73">
        <f t="shared" si="1"/>
        <v>2781080</v>
      </c>
      <c r="AE17" s="73">
        <f t="shared" si="1"/>
        <v>2781080</v>
      </c>
      <c r="AF17" s="73">
        <f t="shared" si="1"/>
        <v>2781080</v>
      </c>
      <c r="AG17" s="73">
        <f t="shared" si="1"/>
        <v>2781080</v>
      </c>
      <c r="AH17" s="73">
        <f t="shared" si="1"/>
        <v>2781080</v>
      </c>
      <c r="AI17" s="73">
        <f t="shared" si="1"/>
        <v>2781080</v>
      </c>
      <c r="AJ17" s="74">
        <f t="shared" si="1"/>
        <v>2781080</v>
      </c>
      <c r="AK17" s="73">
        <f t="shared" si="5"/>
        <v>2781080</v>
      </c>
      <c r="AL17" s="73">
        <f>SUM($G17:H17)</f>
        <v>5562160</v>
      </c>
      <c r="AM17" s="73">
        <f>SUM($G17:I17)</f>
        <v>8343240</v>
      </c>
      <c r="AN17" s="73">
        <f>SUM($G17:J17)</f>
        <v>11124320</v>
      </c>
      <c r="AO17" s="73">
        <f>SUM($G17:K17)</f>
        <v>13905400</v>
      </c>
      <c r="AP17" s="73">
        <f>SUM($G17:L17)</f>
        <v>16686480</v>
      </c>
      <c r="AQ17" s="73">
        <f>SUM($G17:M17)</f>
        <v>19467560</v>
      </c>
      <c r="AR17" s="73">
        <f>SUM($G17:N17)</f>
        <v>22248640</v>
      </c>
      <c r="AS17" s="73">
        <f>SUM($G17:O17)</f>
        <v>25029720</v>
      </c>
      <c r="AT17" s="73">
        <f>SUM($G17:P17)</f>
        <v>27810800</v>
      </c>
      <c r="AU17" s="73">
        <f>SUM($G17:Q17)</f>
        <v>30591880</v>
      </c>
      <c r="AV17" s="73">
        <f>SUM($G17:R17)</f>
        <v>33372960</v>
      </c>
      <c r="AW17" s="73">
        <f>SUM($G17:S17)</f>
        <v>36154040</v>
      </c>
      <c r="AX17" s="73">
        <f>SUM($G17:T17)</f>
        <v>38935120</v>
      </c>
      <c r="AY17" s="73">
        <f>SUM($G17:U17)</f>
        <v>41716200</v>
      </c>
      <c r="AZ17" s="73">
        <f>SUM($G17:V17)</f>
        <v>44497280</v>
      </c>
      <c r="BA17" s="73">
        <f>SUM($G17:W17)</f>
        <v>47278360</v>
      </c>
      <c r="BB17" s="73">
        <f>SUM($G17:X17)</f>
        <v>50059440</v>
      </c>
      <c r="BC17" s="73">
        <f>SUM($G17:Y17)</f>
        <v>52840520</v>
      </c>
      <c r="BD17" s="73">
        <f>SUM($G17:Z17)</f>
        <v>55621600</v>
      </c>
      <c r="BE17" s="73">
        <f>SUM($G17:AA17)</f>
        <v>58402680</v>
      </c>
      <c r="BF17" s="73">
        <f>SUM($G17:AB17)</f>
        <v>61183760</v>
      </c>
      <c r="BG17" s="73">
        <f>SUM($G17:AC17)</f>
        <v>63964840</v>
      </c>
      <c r="BH17" s="73">
        <f>SUM($G17:AD17)</f>
        <v>66745920</v>
      </c>
      <c r="BI17" s="73">
        <f>SUM($G17:AE17)</f>
        <v>69527000</v>
      </c>
      <c r="BJ17" s="73">
        <f>SUM($G17:AF17)</f>
        <v>72308080</v>
      </c>
      <c r="BK17" s="73">
        <f>SUM($G17:AG17)</f>
        <v>75089160</v>
      </c>
      <c r="BL17" s="73">
        <f>SUM($G17:AH17)</f>
        <v>77870240</v>
      </c>
      <c r="BM17" s="73">
        <f>SUM($G17:AI17)</f>
        <v>80651320</v>
      </c>
      <c r="BN17" s="74">
        <f>SUM($G17:AJ17)</f>
        <v>83432400</v>
      </c>
      <c r="BO17" s="76">
        <f>IF(CU17=0,0,G17/(1+Vychodiská!$C$168)^'zmena cien tepla'!CU17)</f>
        <v>2179048.9510421017</v>
      </c>
      <c r="BP17" s="73">
        <f>IF(CV17=0,0,H17/(1+Vychodiská!$C$168)^'zmena cien tepla'!CV17)</f>
        <v>2075284.7152781924</v>
      </c>
      <c r="BQ17" s="73">
        <f>IF(CW17=0,0,I17/(1+Vychodiská!$C$168)^'zmena cien tepla'!CW17)</f>
        <v>1976461.6335982783</v>
      </c>
      <c r="BR17" s="73">
        <f>IF(CX17=0,0,J17/(1+Vychodiská!$C$168)^'zmena cien tepla'!CX17)</f>
        <v>1882344.4129507414</v>
      </c>
      <c r="BS17" s="73">
        <f>IF(CY17=0,0,K17/(1+Vychodiská!$C$168)^'zmena cien tepla'!CY17)</f>
        <v>1792708.9647149916</v>
      </c>
      <c r="BT17" s="73">
        <f>IF(CZ17=0,0,L17/(1+Vychodiská!$C$168)^'zmena cien tepla'!CZ17)</f>
        <v>1707341.8711571349</v>
      </c>
      <c r="BU17" s="73">
        <f>IF(DA17=0,0,M17/(1+Vychodiská!$C$168)^'zmena cien tepla'!DA17)</f>
        <v>1626039.8772925094</v>
      </c>
      <c r="BV17" s="73">
        <f>IF(DB17=0,0,N17/(1+Vychodiská!$C$168)^'zmena cien tepla'!DB17)</f>
        <v>1548609.4069452472</v>
      </c>
      <c r="BW17" s="73">
        <f>IF(DC17=0,0,O17/(1+Vychodiská!$C$168)^'zmena cien tepla'!DC17)</f>
        <v>1474866.1018526161</v>
      </c>
      <c r="BX17" s="73">
        <f>IF(DD17=0,0,P17/(1+Vychodiská!$C$168)^'zmena cien tepla'!DD17)</f>
        <v>1404634.3827167775</v>
      </c>
      <c r="BY17" s="73">
        <f>IF(DE17=0,0,Q17/(1+Vychodiská!$C$168)^'zmena cien tepla'!DE17)</f>
        <v>1337747.0311588354</v>
      </c>
      <c r="BZ17" s="73">
        <f>IF(DF17=0,0,R17/(1+Vychodiská!$C$168)^'zmena cien tepla'!DF17)</f>
        <v>1274044.7915798433</v>
      </c>
      <c r="CA17" s="73">
        <f>IF(DG17=0,0,S17/(1+Vychodiská!$C$168)^'zmena cien tepla'!DG17)</f>
        <v>0</v>
      </c>
      <c r="CB17" s="73">
        <f>IF(DH17=0,0,T17/(1+Vychodiská!$C$168)^'zmena cien tepla'!DH17)</f>
        <v>0</v>
      </c>
      <c r="CC17" s="73">
        <f>IF(DI17=0,0,U17/(1+Vychodiská!$C$168)^'zmena cien tepla'!DI17)</f>
        <v>0</v>
      </c>
      <c r="CD17" s="73">
        <f>IF(DJ17=0,0,V17/(1+Vychodiská!$C$168)^'zmena cien tepla'!DJ17)</f>
        <v>0</v>
      </c>
      <c r="CE17" s="73">
        <f>IF(DK17=0,0,W17/(1+Vychodiská!$C$168)^'zmena cien tepla'!DK17)</f>
        <v>0</v>
      </c>
      <c r="CF17" s="73">
        <f>IF(DL17=0,0,X17/(1+Vychodiská!$C$168)^'zmena cien tepla'!DL17)</f>
        <v>0</v>
      </c>
      <c r="CG17" s="73">
        <f>IF(DM17=0,0,Y17/(1+Vychodiská!$C$168)^'zmena cien tepla'!DM17)</f>
        <v>0</v>
      </c>
      <c r="CH17" s="73">
        <f>IF(DN17=0,0,Z17/(1+Vychodiská!$C$168)^'zmena cien tepla'!DN17)</f>
        <v>0</v>
      </c>
      <c r="CI17" s="73">
        <f>IF(DO17=0,0,AA17/(1+Vychodiská!$C$168)^'zmena cien tepla'!DO17)</f>
        <v>0</v>
      </c>
      <c r="CJ17" s="73">
        <f>IF(DP17=0,0,AB17/(1+Vychodiská!$C$168)^'zmena cien tepla'!DP17)</f>
        <v>0</v>
      </c>
      <c r="CK17" s="73">
        <f>IF(DQ17=0,0,AC17/(1+Vychodiská!$C$168)^'zmena cien tepla'!DQ17)</f>
        <v>0</v>
      </c>
      <c r="CL17" s="73">
        <f>IF(DR17=0,0,AD17/(1+Vychodiská!$C$168)^'zmena cien tepla'!DR17)</f>
        <v>0</v>
      </c>
      <c r="CM17" s="73">
        <f>IF(DS17=0,0,AE17/(1+Vychodiská!$C$168)^'zmena cien tepla'!DS17)</f>
        <v>0</v>
      </c>
      <c r="CN17" s="73">
        <f>IF(DT17=0,0,AF17/(1+Vychodiská!$C$168)^'zmena cien tepla'!DT17)</f>
        <v>0</v>
      </c>
      <c r="CO17" s="73">
        <f>IF(DU17=0,0,AG17/(1+Vychodiská!$C$168)^'zmena cien tepla'!DU17)</f>
        <v>0</v>
      </c>
      <c r="CP17" s="73">
        <f>IF(DV17=0,0,AH17/(1+Vychodiská!$C$168)^'zmena cien tepla'!DV17)</f>
        <v>0</v>
      </c>
      <c r="CQ17" s="73">
        <f>IF(DW17=0,0,AI17/(1+Vychodiská!$C$168)^'zmena cien tepla'!DW17)</f>
        <v>0</v>
      </c>
      <c r="CR17" s="74">
        <f>IF(DX17=0,0,AJ17/(1+Vychodiská!$C$168)^'zmena cien tepla'!DX17)</f>
        <v>0</v>
      </c>
      <c r="CS17" s="77">
        <f t="shared" si="7"/>
        <v>20279132.140287269</v>
      </c>
      <c r="CT17" s="73"/>
      <c r="CU17" s="78">
        <f t="shared" si="2"/>
        <v>5</v>
      </c>
      <c r="CV17" s="78">
        <f t="shared" ref="CV17:DX17" si="20">IF(CU17=0,0,IF(CV$2&gt;$D17,0,CU17+1))</f>
        <v>6</v>
      </c>
      <c r="CW17" s="78">
        <f t="shared" si="20"/>
        <v>7</v>
      </c>
      <c r="CX17" s="78">
        <f t="shared" si="20"/>
        <v>8</v>
      </c>
      <c r="CY17" s="78">
        <f t="shared" si="20"/>
        <v>9</v>
      </c>
      <c r="CZ17" s="78">
        <f t="shared" si="20"/>
        <v>10</v>
      </c>
      <c r="DA17" s="78">
        <f t="shared" si="20"/>
        <v>11</v>
      </c>
      <c r="DB17" s="78">
        <f t="shared" si="20"/>
        <v>12</v>
      </c>
      <c r="DC17" s="78">
        <f t="shared" si="20"/>
        <v>13</v>
      </c>
      <c r="DD17" s="78">
        <f t="shared" si="20"/>
        <v>14</v>
      </c>
      <c r="DE17" s="78">
        <f t="shared" si="20"/>
        <v>15</v>
      </c>
      <c r="DF17" s="78">
        <f t="shared" si="20"/>
        <v>16</v>
      </c>
      <c r="DG17" s="78">
        <f t="shared" si="20"/>
        <v>0</v>
      </c>
      <c r="DH17" s="78">
        <f t="shared" si="20"/>
        <v>0</v>
      </c>
      <c r="DI17" s="78">
        <f t="shared" si="20"/>
        <v>0</v>
      </c>
      <c r="DJ17" s="78">
        <f t="shared" si="20"/>
        <v>0</v>
      </c>
      <c r="DK17" s="78">
        <f t="shared" si="20"/>
        <v>0</v>
      </c>
      <c r="DL17" s="78">
        <f t="shared" si="20"/>
        <v>0</v>
      </c>
      <c r="DM17" s="78">
        <f t="shared" si="20"/>
        <v>0</v>
      </c>
      <c r="DN17" s="78">
        <f t="shared" si="20"/>
        <v>0</v>
      </c>
      <c r="DO17" s="78">
        <f t="shared" si="20"/>
        <v>0</v>
      </c>
      <c r="DP17" s="78">
        <f t="shared" si="20"/>
        <v>0</v>
      </c>
      <c r="DQ17" s="78">
        <f t="shared" si="20"/>
        <v>0</v>
      </c>
      <c r="DR17" s="78">
        <f t="shared" si="20"/>
        <v>0</v>
      </c>
      <c r="DS17" s="78">
        <f t="shared" si="20"/>
        <v>0</v>
      </c>
      <c r="DT17" s="78">
        <f t="shared" si="20"/>
        <v>0</v>
      </c>
      <c r="DU17" s="78">
        <f t="shared" si="20"/>
        <v>0</v>
      </c>
      <c r="DV17" s="78">
        <f t="shared" si="20"/>
        <v>0</v>
      </c>
      <c r="DW17" s="78">
        <f t="shared" si="20"/>
        <v>0</v>
      </c>
      <c r="DX17" s="79">
        <f t="shared" si="20"/>
        <v>0</v>
      </c>
    </row>
    <row r="18" spans="1:128" s="80" customFormat="1" ht="31" customHeight="1" x14ac:dyDescent="0.35">
      <c r="A18" s="70">
        <v>16</v>
      </c>
      <c r="B18" s="71" t="s">
        <v>116</v>
      </c>
      <c r="C18" s="71" t="str">
        <f>INDEX(Data!$D$3:$D$29,MATCH('zmena cien tepla'!A18,Data!$A$3:$A$29,0))</f>
        <v>Ekologizácia teplárne Žilina - vybudovanie multipalivového kotla a ukončenie uhoľnej prevádzky</v>
      </c>
      <c r="D18" s="72">
        <f>INDEX(Data!$M$3:$M$29,MATCH('zmena cien tepla'!A18,Data!$A$3:$A$29,0))</f>
        <v>20</v>
      </c>
      <c r="E18" s="72" t="str">
        <f>INDEX(Data!$J$3:$J$29,MATCH('zmena cien tepla'!A18,Data!$A$3:$A$29,0))</f>
        <v>2024-2027</v>
      </c>
      <c r="F18" s="74">
        <f>INDEX(Data!$Y$3:$Y$29,MATCH('zmena cien tepla'!A18,Data!$A$3:$A$29,0))</f>
        <v>-4171620</v>
      </c>
      <c r="G18" s="73">
        <f t="shared" si="4"/>
        <v>4171620</v>
      </c>
      <c r="H18" s="73">
        <f t="shared" si="0"/>
        <v>4171620</v>
      </c>
      <c r="I18" s="73">
        <f t="shared" si="0"/>
        <v>4171620</v>
      </c>
      <c r="J18" s="73">
        <f t="shared" si="0"/>
        <v>4171620</v>
      </c>
      <c r="K18" s="73">
        <f t="shared" si="0"/>
        <v>4171620</v>
      </c>
      <c r="L18" s="73">
        <f t="shared" si="0"/>
        <v>4171620</v>
      </c>
      <c r="M18" s="73">
        <f t="shared" si="0"/>
        <v>4171620</v>
      </c>
      <c r="N18" s="73">
        <f t="shared" si="0"/>
        <v>4171620</v>
      </c>
      <c r="O18" s="73">
        <f t="shared" si="0"/>
        <v>4171620</v>
      </c>
      <c r="P18" s="73">
        <f t="shared" si="0"/>
        <v>4171620</v>
      </c>
      <c r="Q18" s="73">
        <f t="shared" si="0"/>
        <v>4171620</v>
      </c>
      <c r="R18" s="73">
        <f t="shared" si="0"/>
        <v>4171620</v>
      </c>
      <c r="S18" s="73">
        <f t="shared" si="0"/>
        <v>4171620</v>
      </c>
      <c r="T18" s="73">
        <f t="shared" si="0"/>
        <v>4171620</v>
      </c>
      <c r="U18" s="73">
        <f t="shared" si="0"/>
        <v>4171620</v>
      </c>
      <c r="V18" s="73">
        <f t="shared" si="0"/>
        <v>4171620</v>
      </c>
      <c r="W18" s="73">
        <f t="shared" ref="W18:AJ30" si="21">$F18*-1</f>
        <v>4171620</v>
      </c>
      <c r="X18" s="73">
        <f t="shared" si="1"/>
        <v>4171620</v>
      </c>
      <c r="Y18" s="73">
        <f t="shared" si="1"/>
        <v>4171620</v>
      </c>
      <c r="Z18" s="73">
        <f t="shared" si="1"/>
        <v>4171620</v>
      </c>
      <c r="AA18" s="73">
        <f t="shared" si="1"/>
        <v>4171620</v>
      </c>
      <c r="AB18" s="73">
        <f t="shared" si="1"/>
        <v>4171620</v>
      </c>
      <c r="AC18" s="73">
        <f t="shared" si="1"/>
        <v>4171620</v>
      </c>
      <c r="AD18" s="73">
        <f t="shared" si="1"/>
        <v>4171620</v>
      </c>
      <c r="AE18" s="73">
        <f t="shared" si="1"/>
        <v>4171620</v>
      </c>
      <c r="AF18" s="73">
        <f t="shared" si="1"/>
        <v>4171620</v>
      </c>
      <c r="AG18" s="73">
        <f t="shared" si="1"/>
        <v>4171620</v>
      </c>
      <c r="AH18" s="73">
        <f t="shared" si="1"/>
        <v>4171620</v>
      </c>
      <c r="AI18" s="73">
        <f t="shared" si="1"/>
        <v>4171620</v>
      </c>
      <c r="AJ18" s="74">
        <f t="shared" si="1"/>
        <v>4171620</v>
      </c>
      <c r="AK18" s="73">
        <f t="shared" si="5"/>
        <v>4171620</v>
      </c>
      <c r="AL18" s="73">
        <f>SUM($G18:H18)</f>
        <v>8343240</v>
      </c>
      <c r="AM18" s="73">
        <f>SUM($G18:I18)</f>
        <v>12514860</v>
      </c>
      <c r="AN18" s="73">
        <f>SUM($G18:J18)</f>
        <v>16686480</v>
      </c>
      <c r="AO18" s="73">
        <f>SUM($G18:K18)</f>
        <v>20858100</v>
      </c>
      <c r="AP18" s="73">
        <f>SUM($G18:L18)</f>
        <v>25029720</v>
      </c>
      <c r="AQ18" s="73">
        <f>SUM($G18:M18)</f>
        <v>29201340</v>
      </c>
      <c r="AR18" s="73">
        <f>SUM($G18:N18)</f>
        <v>33372960</v>
      </c>
      <c r="AS18" s="73">
        <f>SUM($G18:O18)</f>
        <v>37544580</v>
      </c>
      <c r="AT18" s="73">
        <f>SUM($G18:P18)</f>
        <v>41716200</v>
      </c>
      <c r="AU18" s="73">
        <f>SUM($G18:Q18)</f>
        <v>45887820</v>
      </c>
      <c r="AV18" s="73">
        <f>SUM($G18:R18)</f>
        <v>50059440</v>
      </c>
      <c r="AW18" s="73">
        <f>SUM($G18:S18)</f>
        <v>54231060</v>
      </c>
      <c r="AX18" s="73">
        <f>SUM($G18:T18)</f>
        <v>58402680</v>
      </c>
      <c r="AY18" s="73">
        <f>SUM($G18:U18)</f>
        <v>62574300</v>
      </c>
      <c r="AZ18" s="73">
        <f>SUM($G18:V18)</f>
        <v>66745920</v>
      </c>
      <c r="BA18" s="73">
        <f>SUM($G18:W18)</f>
        <v>70917540</v>
      </c>
      <c r="BB18" s="73">
        <f>SUM($G18:X18)</f>
        <v>75089160</v>
      </c>
      <c r="BC18" s="73">
        <f>SUM($G18:Y18)</f>
        <v>79260780</v>
      </c>
      <c r="BD18" s="73">
        <f>SUM($G18:Z18)</f>
        <v>83432400</v>
      </c>
      <c r="BE18" s="73">
        <f>SUM($G18:AA18)</f>
        <v>87604020</v>
      </c>
      <c r="BF18" s="73">
        <f>SUM($G18:AB18)</f>
        <v>91775640</v>
      </c>
      <c r="BG18" s="73">
        <f>SUM($G18:AC18)</f>
        <v>95947260</v>
      </c>
      <c r="BH18" s="73">
        <f>SUM($G18:AD18)</f>
        <v>100118880</v>
      </c>
      <c r="BI18" s="73">
        <f>SUM($G18:AE18)</f>
        <v>104290500</v>
      </c>
      <c r="BJ18" s="73">
        <f>SUM($G18:AF18)</f>
        <v>108462120</v>
      </c>
      <c r="BK18" s="73">
        <f>SUM($G18:AG18)</f>
        <v>112633740</v>
      </c>
      <c r="BL18" s="73">
        <f>SUM($G18:AH18)</f>
        <v>116805360</v>
      </c>
      <c r="BM18" s="73">
        <f>SUM($G18:AI18)</f>
        <v>120976980</v>
      </c>
      <c r="BN18" s="74">
        <f>SUM($G18:AJ18)</f>
        <v>125148600</v>
      </c>
      <c r="BO18" s="76">
        <f>IF(CU18=0,0,G18/(1+Vychodiská!$C$168)^'zmena cien tepla'!CU18)</f>
        <v>3268573.4265631526</v>
      </c>
      <c r="BP18" s="73">
        <f>IF(CV18=0,0,H18/(1+Vychodiská!$C$168)^'zmena cien tepla'!CV18)</f>
        <v>3112927.0729172886</v>
      </c>
      <c r="BQ18" s="73">
        <f>IF(CW18=0,0,I18/(1+Vychodiská!$C$168)^'zmena cien tepla'!CW18)</f>
        <v>2964692.4503974174</v>
      </c>
      <c r="BR18" s="73">
        <f>IF(CX18=0,0,J18/(1+Vychodiská!$C$168)^'zmena cien tepla'!CX18)</f>
        <v>2823516.6194261122</v>
      </c>
      <c r="BS18" s="73">
        <f>IF(CY18=0,0,K18/(1+Vychodiská!$C$168)^'zmena cien tepla'!CY18)</f>
        <v>2689063.4470724873</v>
      </c>
      <c r="BT18" s="73">
        <f>IF(CZ18=0,0,L18/(1+Vychodiská!$C$168)^'zmena cien tepla'!CZ18)</f>
        <v>2561012.8067357023</v>
      </c>
      <c r="BU18" s="73">
        <f>IF(DA18=0,0,M18/(1+Vychodiská!$C$168)^'zmena cien tepla'!DA18)</f>
        <v>2439059.8159387638</v>
      </c>
      <c r="BV18" s="73">
        <f>IF(DB18=0,0,N18/(1+Vychodiská!$C$168)^'zmena cien tepla'!DB18)</f>
        <v>2322914.1104178708</v>
      </c>
      <c r="BW18" s="73">
        <f>IF(DC18=0,0,O18/(1+Vychodiská!$C$168)^'zmena cien tepla'!DC18)</f>
        <v>2212299.152778924</v>
      </c>
      <c r="BX18" s="73">
        <f>IF(DD18=0,0,P18/(1+Vychodiská!$C$168)^'zmena cien tepla'!DD18)</f>
        <v>2106951.5740751661</v>
      </c>
      <c r="BY18" s="73">
        <f>IF(DE18=0,0,Q18/(1+Vychodiská!$C$168)^'zmena cien tepla'!DE18)</f>
        <v>2006620.546738253</v>
      </c>
      <c r="BZ18" s="73">
        <f>IF(DF18=0,0,R18/(1+Vychodiská!$C$168)^'zmena cien tepla'!DF18)</f>
        <v>1911067.187369765</v>
      </c>
      <c r="CA18" s="73">
        <f>IF(DG18=0,0,S18/(1+Vychodiská!$C$168)^'zmena cien tepla'!DG18)</f>
        <v>1820063.9879712046</v>
      </c>
      <c r="CB18" s="73">
        <f>IF(DH18=0,0,T18/(1+Vychodiská!$C$168)^'zmena cien tepla'!DH18)</f>
        <v>1733394.27425829</v>
      </c>
      <c r="CC18" s="73">
        <f>IF(DI18=0,0,U18/(1+Vychodiská!$C$168)^'zmena cien tepla'!DI18)</f>
        <v>1650851.6897698001</v>
      </c>
      <c r="CD18" s="73">
        <f>IF(DJ18=0,0,V18/(1+Vychodiská!$C$168)^'zmena cien tepla'!DJ18)</f>
        <v>1572239.7045426667</v>
      </c>
      <c r="CE18" s="73">
        <f>IF(DK18=0,0,W18/(1+Vychodiská!$C$168)^'zmena cien tepla'!DK18)</f>
        <v>1497371.1471834921</v>
      </c>
      <c r="CF18" s="73">
        <f>IF(DL18=0,0,X18/(1+Vychodiská!$C$168)^'zmena cien tepla'!DL18)</f>
        <v>1426067.7592223736</v>
      </c>
      <c r="CG18" s="73">
        <f>IF(DM18=0,0,Y18/(1+Vychodiská!$C$168)^'zmena cien tepla'!DM18)</f>
        <v>1358159.7706879745</v>
      </c>
      <c r="CH18" s="73">
        <f>IF(DN18=0,0,Z18/(1+Vychodiská!$C$168)^'zmena cien tepla'!DN18)</f>
        <v>1293485.4958933094</v>
      </c>
      <c r="CI18" s="73">
        <f>IF(DO18=0,0,AA18/(1+Vychodiská!$C$168)^'zmena cien tepla'!DO18)</f>
        <v>0</v>
      </c>
      <c r="CJ18" s="73">
        <f>IF(DP18=0,0,AB18/(1+Vychodiská!$C$168)^'zmena cien tepla'!DP18)</f>
        <v>0</v>
      </c>
      <c r="CK18" s="73">
        <f>IF(DQ18=0,0,AC18/(1+Vychodiská!$C$168)^'zmena cien tepla'!DQ18)</f>
        <v>0</v>
      </c>
      <c r="CL18" s="73">
        <f>IF(DR18=0,0,AD18/(1+Vychodiská!$C$168)^'zmena cien tepla'!DR18)</f>
        <v>0</v>
      </c>
      <c r="CM18" s="73">
        <f>IF(DS18=0,0,AE18/(1+Vychodiská!$C$168)^'zmena cien tepla'!DS18)</f>
        <v>0</v>
      </c>
      <c r="CN18" s="73">
        <f>IF(DT18=0,0,AF18/(1+Vychodiská!$C$168)^'zmena cien tepla'!DT18)</f>
        <v>0</v>
      </c>
      <c r="CO18" s="73">
        <f>IF(DU18=0,0,AG18/(1+Vychodiská!$C$168)^'zmena cien tepla'!DU18)</f>
        <v>0</v>
      </c>
      <c r="CP18" s="73">
        <f>IF(DV18=0,0,AH18/(1+Vychodiská!$C$168)^'zmena cien tepla'!DV18)</f>
        <v>0</v>
      </c>
      <c r="CQ18" s="73">
        <f>IF(DW18=0,0,AI18/(1+Vychodiská!$C$168)^'zmena cien tepla'!DW18)</f>
        <v>0</v>
      </c>
      <c r="CR18" s="74">
        <f>IF(DX18=0,0,AJ18/(1+Vychodiská!$C$168)^'zmena cien tepla'!DX18)</f>
        <v>0</v>
      </c>
      <c r="CS18" s="77">
        <f t="shared" si="7"/>
        <v>42770332.039960012</v>
      </c>
      <c r="CT18" s="73"/>
      <c r="CU18" s="78">
        <f t="shared" si="2"/>
        <v>5</v>
      </c>
      <c r="CV18" s="78">
        <f t="shared" ref="CV18:DX18" si="22">IF(CU18=0,0,IF(CV$2&gt;$D18,0,CU18+1))</f>
        <v>6</v>
      </c>
      <c r="CW18" s="78">
        <f t="shared" si="22"/>
        <v>7</v>
      </c>
      <c r="CX18" s="78">
        <f t="shared" si="22"/>
        <v>8</v>
      </c>
      <c r="CY18" s="78">
        <f t="shared" si="22"/>
        <v>9</v>
      </c>
      <c r="CZ18" s="78">
        <f t="shared" si="22"/>
        <v>10</v>
      </c>
      <c r="DA18" s="78">
        <f t="shared" si="22"/>
        <v>11</v>
      </c>
      <c r="DB18" s="78">
        <f t="shared" si="22"/>
        <v>12</v>
      </c>
      <c r="DC18" s="78">
        <f t="shared" si="22"/>
        <v>13</v>
      </c>
      <c r="DD18" s="78">
        <f t="shared" si="22"/>
        <v>14</v>
      </c>
      <c r="DE18" s="78">
        <f t="shared" si="22"/>
        <v>15</v>
      </c>
      <c r="DF18" s="78">
        <f t="shared" si="22"/>
        <v>16</v>
      </c>
      <c r="DG18" s="78">
        <f t="shared" si="22"/>
        <v>17</v>
      </c>
      <c r="DH18" s="78">
        <f t="shared" si="22"/>
        <v>18</v>
      </c>
      <c r="DI18" s="78">
        <f t="shared" si="22"/>
        <v>19</v>
      </c>
      <c r="DJ18" s="78">
        <f t="shared" si="22"/>
        <v>20</v>
      </c>
      <c r="DK18" s="78">
        <f t="shared" si="22"/>
        <v>21</v>
      </c>
      <c r="DL18" s="78">
        <f t="shared" si="22"/>
        <v>22</v>
      </c>
      <c r="DM18" s="78">
        <f t="shared" si="22"/>
        <v>23</v>
      </c>
      <c r="DN18" s="78">
        <f t="shared" si="22"/>
        <v>24</v>
      </c>
      <c r="DO18" s="78">
        <f t="shared" si="22"/>
        <v>0</v>
      </c>
      <c r="DP18" s="78">
        <f t="shared" si="22"/>
        <v>0</v>
      </c>
      <c r="DQ18" s="78">
        <f t="shared" si="22"/>
        <v>0</v>
      </c>
      <c r="DR18" s="78">
        <f t="shared" si="22"/>
        <v>0</v>
      </c>
      <c r="DS18" s="78">
        <f t="shared" si="22"/>
        <v>0</v>
      </c>
      <c r="DT18" s="78">
        <f t="shared" si="22"/>
        <v>0</v>
      </c>
      <c r="DU18" s="78">
        <f t="shared" si="22"/>
        <v>0</v>
      </c>
      <c r="DV18" s="78">
        <f t="shared" si="22"/>
        <v>0</v>
      </c>
      <c r="DW18" s="78">
        <f t="shared" si="22"/>
        <v>0</v>
      </c>
      <c r="DX18" s="79">
        <f t="shared" si="22"/>
        <v>0</v>
      </c>
    </row>
    <row r="19" spans="1:128" s="80" customFormat="1" ht="31" customHeight="1" x14ac:dyDescent="0.35">
      <c r="A19" s="70">
        <v>17</v>
      </c>
      <c r="B19" s="71" t="s">
        <v>116</v>
      </c>
      <c r="C19" s="71" t="str">
        <f>INDEX(Data!$D$3:$D$29,MATCH('zmena cien tepla'!A19,Data!$A$3:$A$29,0))</f>
        <v xml:space="preserve">Vytesnenie pary II. etapa - Stavebné úpravy existujúcich rozvodov tepla a zmena média z parného na horúcovodné II. etapa – Vetva V2 (AUPARK – ŽT) </v>
      </c>
      <c r="D19" s="72">
        <f>INDEX(Data!$M$3:$M$29,MATCH('zmena cien tepla'!A19,Data!$A$3:$A$29,0))</f>
        <v>30</v>
      </c>
      <c r="E19" s="72" t="str">
        <f>INDEX(Data!$J$3:$J$29,MATCH('zmena cien tepla'!A19,Data!$A$3:$A$29,0))</f>
        <v>2024-2026</v>
      </c>
      <c r="F19" s="74">
        <f>INDEX(Data!$Y$3:$Y$29,MATCH('zmena cien tepla'!A19,Data!$A$3:$A$29,0))</f>
        <v>-923733</v>
      </c>
      <c r="G19" s="73">
        <f t="shared" si="4"/>
        <v>923733</v>
      </c>
      <c r="H19" s="73">
        <f t="shared" si="4"/>
        <v>923733</v>
      </c>
      <c r="I19" s="73">
        <f t="shared" si="4"/>
        <v>923733</v>
      </c>
      <c r="J19" s="73">
        <f t="shared" si="4"/>
        <v>923733</v>
      </c>
      <c r="K19" s="73">
        <f t="shared" si="4"/>
        <v>923733</v>
      </c>
      <c r="L19" s="73">
        <f t="shared" si="4"/>
        <v>923733</v>
      </c>
      <c r="M19" s="73">
        <f t="shared" si="4"/>
        <v>923733</v>
      </c>
      <c r="N19" s="73">
        <f t="shared" si="4"/>
        <v>923733</v>
      </c>
      <c r="O19" s="73">
        <f t="shared" si="4"/>
        <v>923733</v>
      </c>
      <c r="P19" s="73">
        <f t="shared" si="4"/>
        <v>923733</v>
      </c>
      <c r="Q19" s="73">
        <f t="shared" si="4"/>
        <v>923733</v>
      </c>
      <c r="R19" s="73">
        <f t="shared" si="4"/>
        <v>923733</v>
      </c>
      <c r="S19" s="73">
        <f t="shared" si="4"/>
        <v>923733</v>
      </c>
      <c r="T19" s="73">
        <f t="shared" si="4"/>
        <v>923733</v>
      </c>
      <c r="U19" s="73">
        <f t="shared" si="4"/>
        <v>923733</v>
      </c>
      <c r="V19" s="73">
        <f t="shared" si="4"/>
        <v>923733</v>
      </c>
      <c r="W19" s="73">
        <f t="shared" si="21"/>
        <v>923733</v>
      </c>
      <c r="X19" s="73">
        <f t="shared" si="21"/>
        <v>923733</v>
      </c>
      <c r="Y19" s="73">
        <f t="shared" si="21"/>
        <v>923733</v>
      </c>
      <c r="Z19" s="73">
        <f t="shared" si="21"/>
        <v>923733</v>
      </c>
      <c r="AA19" s="73">
        <f t="shared" si="21"/>
        <v>923733</v>
      </c>
      <c r="AB19" s="73">
        <f t="shared" si="21"/>
        <v>923733</v>
      </c>
      <c r="AC19" s="73">
        <f t="shared" si="21"/>
        <v>923733</v>
      </c>
      <c r="AD19" s="73">
        <f t="shared" si="21"/>
        <v>923733</v>
      </c>
      <c r="AE19" s="73">
        <f t="shared" si="21"/>
        <v>923733</v>
      </c>
      <c r="AF19" s="73">
        <f t="shared" si="21"/>
        <v>923733</v>
      </c>
      <c r="AG19" s="73">
        <f t="shared" si="21"/>
        <v>923733</v>
      </c>
      <c r="AH19" s="73">
        <f t="shared" si="21"/>
        <v>923733</v>
      </c>
      <c r="AI19" s="73">
        <f t="shared" si="21"/>
        <v>923733</v>
      </c>
      <c r="AJ19" s="74">
        <f t="shared" si="21"/>
        <v>923733</v>
      </c>
      <c r="AK19" s="73">
        <f t="shared" si="5"/>
        <v>923733</v>
      </c>
      <c r="AL19" s="73">
        <f>SUM($G19:H19)</f>
        <v>1847466</v>
      </c>
      <c r="AM19" s="73">
        <f>SUM($G19:I19)</f>
        <v>2771199</v>
      </c>
      <c r="AN19" s="73">
        <f>SUM($G19:J19)</f>
        <v>3694932</v>
      </c>
      <c r="AO19" s="73">
        <f>SUM($G19:K19)</f>
        <v>4618665</v>
      </c>
      <c r="AP19" s="73">
        <f>SUM($G19:L19)</f>
        <v>5542398</v>
      </c>
      <c r="AQ19" s="73">
        <f>SUM($G19:M19)</f>
        <v>6466131</v>
      </c>
      <c r="AR19" s="73">
        <f>SUM($G19:N19)</f>
        <v>7389864</v>
      </c>
      <c r="AS19" s="73">
        <f>SUM($G19:O19)</f>
        <v>8313597</v>
      </c>
      <c r="AT19" s="73">
        <f>SUM($G19:P19)</f>
        <v>9237330</v>
      </c>
      <c r="AU19" s="73">
        <f>SUM($G19:Q19)</f>
        <v>10161063</v>
      </c>
      <c r="AV19" s="73">
        <f>SUM($G19:R19)</f>
        <v>11084796</v>
      </c>
      <c r="AW19" s="73">
        <f>SUM($G19:S19)</f>
        <v>12008529</v>
      </c>
      <c r="AX19" s="73">
        <f>SUM($G19:T19)</f>
        <v>12932262</v>
      </c>
      <c r="AY19" s="73">
        <f>SUM($G19:U19)</f>
        <v>13855995</v>
      </c>
      <c r="AZ19" s="73">
        <f>SUM($G19:V19)</f>
        <v>14779728</v>
      </c>
      <c r="BA19" s="73">
        <f>SUM($G19:W19)</f>
        <v>15703461</v>
      </c>
      <c r="BB19" s="73">
        <f>SUM($G19:X19)</f>
        <v>16627194</v>
      </c>
      <c r="BC19" s="73">
        <f>SUM($G19:Y19)</f>
        <v>17550927</v>
      </c>
      <c r="BD19" s="73">
        <f>SUM($G19:Z19)</f>
        <v>18474660</v>
      </c>
      <c r="BE19" s="73">
        <f>SUM($G19:AA19)</f>
        <v>19398393</v>
      </c>
      <c r="BF19" s="73">
        <f>SUM($G19:AB19)</f>
        <v>20322126</v>
      </c>
      <c r="BG19" s="73">
        <f>SUM($G19:AC19)</f>
        <v>21245859</v>
      </c>
      <c r="BH19" s="73">
        <f>SUM($G19:AD19)</f>
        <v>22169592</v>
      </c>
      <c r="BI19" s="73">
        <f>SUM($G19:AE19)</f>
        <v>23093325</v>
      </c>
      <c r="BJ19" s="73">
        <f>SUM($G19:AF19)</f>
        <v>24017058</v>
      </c>
      <c r="BK19" s="73">
        <f>SUM($G19:AG19)</f>
        <v>24940791</v>
      </c>
      <c r="BL19" s="73">
        <f>SUM($G19:AH19)</f>
        <v>25864524</v>
      </c>
      <c r="BM19" s="73">
        <f>SUM($G19:AI19)</f>
        <v>26788257</v>
      </c>
      <c r="BN19" s="74">
        <f>SUM($G19:AJ19)</f>
        <v>27711990</v>
      </c>
      <c r="BO19" s="76">
        <f>IF(CU19=0,0,G19/(1+Vychodiská!$C$168)^'zmena cien tepla'!CU19)</f>
        <v>759957.42514692957</v>
      </c>
      <c r="BP19" s="73">
        <f>IF(CV19=0,0,H19/(1+Vychodiská!$C$168)^'zmena cien tepla'!CV19)</f>
        <v>723768.97633040894</v>
      </c>
      <c r="BQ19" s="73">
        <f>IF(CW19=0,0,I19/(1+Vychodiská!$C$168)^'zmena cien tepla'!CW19)</f>
        <v>689303.78698134201</v>
      </c>
      <c r="BR19" s="73">
        <f>IF(CX19=0,0,J19/(1+Vychodiská!$C$168)^'zmena cien tepla'!CX19)</f>
        <v>656479.79712508747</v>
      </c>
      <c r="BS19" s="73">
        <f>IF(CY19=0,0,K19/(1+Vychodiská!$C$168)^'zmena cien tepla'!CY19)</f>
        <v>625218.85440484527</v>
      </c>
      <c r="BT19" s="73">
        <f>IF(CZ19=0,0,L19/(1+Vychodiská!$C$168)^'zmena cien tepla'!CZ19)</f>
        <v>595446.52800461452</v>
      </c>
      <c r="BU19" s="73">
        <f>IF(DA19=0,0,M19/(1+Vychodiská!$C$168)^'zmena cien tepla'!DA19)</f>
        <v>567091.93143296626</v>
      </c>
      <c r="BV19" s="73">
        <f>IF(DB19=0,0,N19/(1+Vychodiská!$C$168)^'zmena cien tepla'!DB19)</f>
        <v>540087.55374568212</v>
      </c>
      <c r="BW19" s="73">
        <f>IF(DC19=0,0,O19/(1+Vychodiská!$C$168)^'zmena cien tepla'!DC19)</f>
        <v>514369.0988054116</v>
      </c>
      <c r="BX19" s="73">
        <f>IF(DD19=0,0,P19/(1+Vychodiská!$C$168)^'zmena cien tepla'!DD19)</f>
        <v>489875.33219563001</v>
      </c>
      <c r="BY19" s="73">
        <f>IF(DE19=0,0,Q19/(1+Vychodiská!$C$168)^'zmena cien tepla'!DE19)</f>
        <v>466547.93542440963</v>
      </c>
      <c r="BZ19" s="73">
        <f>IF(DF19=0,0,R19/(1+Vychodiská!$C$168)^'zmena cien tepla'!DF19)</f>
        <v>444331.36707086617</v>
      </c>
      <c r="CA19" s="73">
        <f>IF(DG19=0,0,S19/(1+Vychodiská!$C$168)^'zmena cien tepla'!DG19)</f>
        <v>423172.73054368212</v>
      </c>
      <c r="CB19" s="73">
        <f>IF(DH19=0,0,T19/(1+Vychodiská!$C$168)^'zmena cien tepla'!DH19)</f>
        <v>403021.64813684003</v>
      </c>
      <c r="CC19" s="73">
        <f>IF(DI19=0,0,U19/(1+Vychodiská!$C$168)^'zmena cien tepla'!DI19)</f>
        <v>383830.14108270482</v>
      </c>
      <c r="CD19" s="73">
        <f>IF(DJ19=0,0,V19/(1+Vychodiská!$C$168)^'zmena cien tepla'!DJ19)</f>
        <v>365552.51531686174</v>
      </c>
      <c r="CE19" s="73">
        <f>IF(DK19=0,0,W19/(1+Vychodiská!$C$168)^'zmena cien tepla'!DK19)</f>
        <v>348145.25268272543</v>
      </c>
      <c r="CF19" s="73">
        <f>IF(DL19=0,0,X19/(1+Vychodiská!$C$168)^'zmena cien tepla'!DL19)</f>
        <v>331566.90731688141</v>
      </c>
      <c r="CG19" s="73">
        <f>IF(DM19=0,0,Y19/(1+Vychodiská!$C$168)^'zmena cien tepla'!DM19)</f>
        <v>315778.00696845847</v>
      </c>
      <c r="CH19" s="73">
        <f>IF(DN19=0,0,Z19/(1+Vychodiská!$C$168)^'zmena cien tepla'!DN19)</f>
        <v>300740.95901757944</v>
      </c>
      <c r="CI19" s="73">
        <f>IF(DO19=0,0,AA19/(1+Vychodiská!$C$168)^'zmena cien tepla'!DO19)</f>
        <v>286419.96096912335</v>
      </c>
      <c r="CJ19" s="73">
        <f>IF(DP19=0,0,AB19/(1+Vychodiská!$C$168)^'zmena cien tepla'!DP19)</f>
        <v>272780.91520868888</v>
      </c>
      <c r="CK19" s="73">
        <f>IF(DQ19=0,0,AC19/(1+Vychodiská!$C$168)^'zmena cien tepla'!DQ19)</f>
        <v>259791.34781779893</v>
      </c>
      <c r="CL19" s="73">
        <f>IF(DR19=0,0,AD19/(1+Vychodiská!$C$168)^'zmena cien tepla'!DR19)</f>
        <v>247420.33125504656</v>
      </c>
      <c r="CM19" s="73">
        <f>IF(DS19=0,0,AE19/(1+Vychodiská!$C$168)^'zmena cien tepla'!DS19)</f>
        <v>235638.410719092</v>
      </c>
      <c r="CN19" s="73">
        <f>IF(DT19=0,0,AF19/(1+Vychodiská!$C$168)^'zmena cien tepla'!DT19)</f>
        <v>224417.53401818281</v>
      </c>
      <c r="CO19" s="73">
        <f>IF(DU19=0,0,AG19/(1+Vychodiská!$C$168)^'zmena cien tepla'!DU19)</f>
        <v>213730.98477922182</v>
      </c>
      <c r="CP19" s="73">
        <f>IF(DV19=0,0,AH19/(1+Vychodiská!$C$168)^'zmena cien tepla'!DV19)</f>
        <v>203553.31883735402</v>
      </c>
      <c r="CQ19" s="73">
        <f>IF(DW19=0,0,AI19/(1+Vychodiská!$C$168)^'zmena cien tepla'!DW19)</f>
        <v>193860.3036546229</v>
      </c>
      <c r="CR19" s="74">
        <f>IF(DX19=0,0,AJ19/(1+Vychodiská!$C$168)^'zmena cien tepla'!DX19)</f>
        <v>184628.86062345037</v>
      </c>
      <c r="CS19" s="77">
        <f t="shared" si="7"/>
        <v>12266528.715616509</v>
      </c>
      <c r="CT19" s="73"/>
      <c r="CU19" s="78">
        <f t="shared" si="2"/>
        <v>4</v>
      </c>
      <c r="CV19" s="78">
        <f t="shared" ref="CV19:DX19" si="23">IF(CU19=0,0,IF(CV$2&gt;$D19,0,CU19+1))</f>
        <v>5</v>
      </c>
      <c r="CW19" s="78">
        <f t="shared" si="23"/>
        <v>6</v>
      </c>
      <c r="CX19" s="78">
        <f t="shared" si="23"/>
        <v>7</v>
      </c>
      <c r="CY19" s="78">
        <f t="shared" si="23"/>
        <v>8</v>
      </c>
      <c r="CZ19" s="78">
        <f t="shared" si="23"/>
        <v>9</v>
      </c>
      <c r="DA19" s="78">
        <f t="shared" si="23"/>
        <v>10</v>
      </c>
      <c r="DB19" s="78">
        <f t="shared" si="23"/>
        <v>11</v>
      </c>
      <c r="DC19" s="78">
        <f t="shared" si="23"/>
        <v>12</v>
      </c>
      <c r="DD19" s="78">
        <f t="shared" si="23"/>
        <v>13</v>
      </c>
      <c r="DE19" s="78">
        <f t="shared" si="23"/>
        <v>14</v>
      </c>
      <c r="DF19" s="78">
        <f t="shared" si="23"/>
        <v>15</v>
      </c>
      <c r="DG19" s="78">
        <f t="shared" si="23"/>
        <v>16</v>
      </c>
      <c r="DH19" s="78">
        <f t="shared" si="23"/>
        <v>17</v>
      </c>
      <c r="DI19" s="78">
        <f t="shared" si="23"/>
        <v>18</v>
      </c>
      <c r="DJ19" s="78">
        <f t="shared" si="23"/>
        <v>19</v>
      </c>
      <c r="DK19" s="78">
        <f t="shared" si="23"/>
        <v>20</v>
      </c>
      <c r="DL19" s="78">
        <f t="shared" si="23"/>
        <v>21</v>
      </c>
      <c r="DM19" s="78">
        <f t="shared" si="23"/>
        <v>22</v>
      </c>
      <c r="DN19" s="78">
        <f t="shared" si="23"/>
        <v>23</v>
      </c>
      <c r="DO19" s="78">
        <f t="shared" si="23"/>
        <v>24</v>
      </c>
      <c r="DP19" s="78">
        <f t="shared" si="23"/>
        <v>25</v>
      </c>
      <c r="DQ19" s="78">
        <f t="shared" si="23"/>
        <v>26</v>
      </c>
      <c r="DR19" s="78">
        <f t="shared" si="23"/>
        <v>27</v>
      </c>
      <c r="DS19" s="78">
        <f t="shared" si="23"/>
        <v>28</v>
      </c>
      <c r="DT19" s="78">
        <f t="shared" si="23"/>
        <v>29</v>
      </c>
      <c r="DU19" s="78">
        <f t="shared" si="23"/>
        <v>30</v>
      </c>
      <c r="DV19" s="78">
        <f t="shared" si="23"/>
        <v>31</v>
      </c>
      <c r="DW19" s="78">
        <f t="shared" si="23"/>
        <v>32</v>
      </c>
      <c r="DX19" s="79">
        <f t="shared" si="23"/>
        <v>33</v>
      </c>
    </row>
    <row r="20" spans="1:128" s="80" customFormat="1" ht="31" customHeight="1" x14ac:dyDescent="0.35">
      <c r="A20" s="70">
        <v>18</v>
      </c>
      <c r="B20" s="71" t="s">
        <v>116</v>
      </c>
      <c r="C20" s="71" t="e">
        <f>INDEX(Data!$D$3:$D$29,MATCH('zmena cien tepla'!A20,Data!$A$3:$A$29,0))</f>
        <v>#N/A</v>
      </c>
      <c r="D20" s="72" t="e">
        <f>INDEX(Data!$M$3:$M$29,MATCH('zmena cien tepla'!A20,Data!$A$3:$A$29,0))</f>
        <v>#N/A</v>
      </c>
      <c r="E20" s="72" t="e">
        <f>INDEX(Data!$J$3:$J$29,MATCH('zmena cien tepla'!A20,Data!$A$3:$A$29,0))</f>
        <v>#N/A</v>
      </c>
      <c r="F20" s="74" t="e">
        <f>INDEX(Data!$Y$3:$Y$29,MATCH('zmena cien tepla'!A20,Data!$A$3:$A$29,0))</f>
        <v>#N/A</v>
      </c>
      <c r="G20" s="73" t="e">
        <f t="shared" ref="G20:V30" si="24">$F20*-1</f>
        <v>#N/A</v>
      </c>
      <c r="H20" s="73" t="e">
        <f t="shared" si="24"/>
        <v>#N/A</v>
      </c>
      <c r="I20" s="73" t="e">
        <f t="shared" si="24"/>
        <v>#N/A</v>
      </c>
      <c r="J20" s="73" t="e">
        <f t="shared" si="24"/>
        <v>#N/A</v>
      </c>
      <c r="K20" s="73" t="e">
        <f t="shared" si="24"/>
        <v>#N/A</v>
      </c>
      <c r="L20" s="73" t="e">
        <f t="shared" si="24"/>
        <v>#N/A</v>
      </c>
      <c r="M20" s="73" t="e">
        <f t="shared" si="24"/>
        <v>#N/A</v>
      </c>
      <c r="N20" s="73" t="e">
        <f t="shared" si="24"/>
        <v>#N/A</v>
      </c>
      <c r="O20" s="73" t="e">
        <f t="shared" si="24"/>
        <v>#N/A</v>
      </c>
      <c r="P20" s="73" t="e">
        <f t="shared" si="24"/>
        <v>#N/A</v>
      </c>
      <c r="Q20" s="73" t="e">
        <f t="shared" si="24"/>
        <v>#N/A</v>
      </c>
      <c r="R20" s="73" t="e">
        <f t="shared" si="24"/>
        <v>#N/A</v>
      </c>
      <c r="S20" s="73" t="e">
        <f t="shared" si="24"/>
        <v>#N/A</v>
      </c>
      <c r="T20" s="73" t="e">
        <f t="shared" si="24"/>
        <v>#N/A</v>
      </c>
      <c r="U20" s="73" t="e">
        <f t="shared" si="24"/>
        <v>#N/A</v>
      </c>
      <c r="V20" s="73" t="e">
        <f t="shared" si="24"/>
        <v>#N/A</v>
      </c>
      <c r="W20" s="73" t="e">
        <f t="shared" si="21"/>
        <v>#N/A</v>
      </c>
      <c r="X20" s="73" t="e">
        <f t="shared" si="21"/>
        <v>#N/A</v>
      </c>
      <c r="Y20" s="73" t="e">
        <f t="shared" si="21"/>
        <v>#N/A</v>
      </c>
      <c r="Z20" s="73" t="e">
        <f t="shared" si="21"/>
        <v>#N/A</v>
      </c>
      <c r="AA20" s="73" t="e">
        <f t="shared" si="21"/>
        <v>#N/A</v>
      </c>
      <c r="AB20" s="73" t="e">
        <f t="shared" si="21"/>
        <v>#N/A</v>
      </c>
      <c r="AC20" s="73" t="e">
        <f t="shared" si="21"/>
        <v>#N/A</v>
      </c>
      <c r="AD20" s="73" t="e">
        <f t="shared" si="21"/>
        <v>#N/A</v>
      </c>
      <c r="AE20" s="73" t="e">
        <f t="shared" si="21"/>
        <v>#N/A</v>
      </c>
      <c r="AF20" s="73" t="e">
        <f t="shared" si="21"/>
        <v>#N/A</v>
      </c>
      <c r="AG20" s="73" t="e">
        <f t="shared" si="21"/>
        <v>#N/A</v>
      </c>
      <c r="AH20" s="73" t="e">
        <f t="shared" si="21"/>
        <v>#N/A</v>
      </c>
      <c r="AI20" s="73" t="e">
        <f t="shared" si="21"/>
        <v>#N/A</v>
      </c>
      <c r="AJ20" s="74" t="e">
        <f t="shared" si="21"/>
        <v>#N/A</v>
      </c>
      <c r="AK20" s="73" t="e">
        <f t="shared" si="5"/>
        <v>#N/A</v>
      </c>
      <c r="AL20" s="73" t="e">
        <f>SUM($G20:H20)</f>
        <v>#N/A</v>
      </c>
      <c r="AM20" s="73" t="e">
        <f>SUM($G20:I20)</f>
        <v>#N/A</v>
      </c>
      <c r="AN20" s="73" t="e">
        <f>SUM($G20:J20)</f>
        <v>#N/A</v>
      </c>
      <c r="AO20" s="73" t="e">
        <f>SUM($G20:K20)</f>
        <v>#N/A</v>
      </c>
      <c r="AP20" s="73" t="e">
        <f>SUM($G20:L20)</f>
        <v>#N/A</v>
      </c>
      <c r="AQ20" s="73" t="e">
        <f>SUM($G20:M20)</f>
        <v>#N/A</v>
      </c>
      <c r="AR20" s="73" t="e">
        <f>SUM($G20:N20)</f>
        <v>#N/A</v>
      </c>
      <c r="AS20" s="73" t="e">
        <f>SUM($G20:O20)</f>
        <v>#N/A</v>
      </c>
      <c r="AT20" s="73" t="e">
        <f>SUM($G20:P20)</f>
        <v>#N/A</v>
      </c>
      <c r="AU20" s="73" t="e">
        <f>SUM($G20:Q20)</f>
        <v>#N/A</v>
      </c>
      <c r="AV20" s="73" t="e">
        <f>SUM($G20:R20)</f>
        <v>#N/A</v>
      </c>
      <c r="AW20" s="73" t="e">
        <f>SUM($G20:S20)</f>
        <v>#N/A</v>
      </c>
      <c r="AX20" s="73" t="e">
        <f>SUM($G20:T20)</f>
        <v>#N/A</v>
      </c>
      <c r="AY20" s="73" t="e">
        <f>SUM($G20:U20)</f>
        <v>#N/A</v>
      </c>
      <c r="AZ20" s="73" t="e">
        <f>SUM($G20:V20)</f>
        <v>#N/A</v>
      </c>
      <c r="BA20" s="73" t="e">
        <f>SUM($G20:W20)</f>
        <v>#N/A</v>
      </c>
      <c r="BB20" s="73" t="e">
        <f>SUM($G20:X20)</f>
        <v>#N/A</v>
      </c>
      <c r="BC20" s="73" t="e">
        <f>SUM($G20:Y20)</f>
        <v>#N/A</v>
      </c>
      <c r="BD20" s="73" t="e">
        <f>SUM($G20:Z20)</f>
        <v>#N/A</v>
      </c>
      <c r="BE20" s="73" t="e">
        <f>SUM($G20:AA20)</f>
        <v>#N/A</v>
      </c>
      <c r="BF20" s="73" t="e">
        <f>SUM($G20:AB20)</f>
        <v>#N/A</v>
      </c>
      <c r="BG20" s="73" t="e">
        <f>SUM($G20:AC20)</f>
        <v>#N/A</v>
      </c>
      <c r="BH20" s="73" t="e">
        <f>SUM($G20:AD20)</f>
        <v>#N/A</v>
      </c>
      <c r="BI20" s="73" t="e">
        <f>SUM($G20:AE20)</f>
        <v>#N/A</v>
      </c>
      <c r="BJ20" s="73" t="e">
        <f>SUM($G20:AF20)</f>
        <v>#N/A</v>
      </c>
      <c r="BK20" s="73" t="e">
        <f>SUM($G20:AG20)</f>
        <v>#N/A</v>
      </c>
      <c r="BL20" s="73" t="e">
        <f>SUM($G20:AH20)</f>
        <v>#N/A</v>
      </c>
      <c r="BM20" s="73" t="e">
        <f>SUM($G20:AI20)</f>
        <v>#N/A</v>
      </c>
      <c r="BN20" s="74" t="e">
        <f>SUM($G20:AJ20)</f>
        <v>#N/A</v>
      </c>
      <c r="BO20" s="76" t="e">
        <f>IF(CU20=0,0,G20/(1+Vychodiská!$C$168)^'zmena cien tepla'!CU20)</f>
        <v>#N/A</v>
      </c>
      <c r="BP20" s="73" t="e">
        <f>IF(CV20=0,0,H20/(1+Vychodiská!$C$168)^'zmena cien tepla'!CV20)</f>
        <v>#N/A</v>
      </c>
      <c r="BQ20" s="73" t="e">
        <f>IF(CW20=0,0,I20/(1+Vychodiská!$C$168)^'zmena cien tepla'!CW20)</f>
        <v>#N/A</v>
      </c>
      <c r="BR20" s="73" t="e">
        <f>IF(CX20=0,0,J20/(1+Vychodiská!$C$168)^'zmena cien tepla'!CX20)</f>
        <v>#N/A</v>
      </c>
      <c r="BS20" s="73" t="e">
        <f>IF(CY20=0,0,K20/(1+Vychodiská!$C$168)^'zmena cien tepla'!CY20)</f>
        <v>#N/A</v>
      </c>
      <c r="BT20" s="73" t="e">
        <f>IF(CZ20=0,0,L20/(1+Vychodiská!$C$168)^'zmena cien tepla'!CZ20)</f>
        <v>#N/A</v>
      </c>
      <c r="BU20" s="73" t="e">
        <f>IF(DA20=0,0,M20/(1+Vychodiská!$C$168)^'zmena cien tepla'!DA20)</f>
        <v>#N/A</v>
      </c>
      <c r="BV20" s="73" t="e">
        <f>IF(DB20=0,0,N20/(1+Vychodiská!$C$168)^'zmena cien tepla'!DB20)</f>
        <v>#N/A</v>
      </c>
      <c r="BW20" s="73" t="e">
        <f>IF(DC20=0,0,O20/(1+Vychodiská!$C$168)^'zmena cien tepla'!DC20)</f>
        <v>#N/A</v>
      </c>
      <c r="BX20" s="73" t="e">
        <f>IF(DD20=0,0,P20/(1+Vychodiská!$C$168)^'zmena cien tepla'!DD20)</f>
        <v>#N/A</v>
      </c>
      <c r="BY20" s="73" t="e">
        <f>IF(DE20=0,0,Q20/(1+Vychodiská!$C$168)^'zmena cien tepla'!DE20)</f>
        <v>#N/A</v>
      </c>
      <c r="BZ20" s="73" t="e">
        <f>IF(DF20=0,0,R20/(1+Vychodiská!$C$168)^'zmena cien tepla'!DF20)</f>
        <v>#N/A</v>
      </c>
      <c r="CA20" s="73" t="e">
        <f>IF(DG20=0,0,S20/(1+Vychodiská!$C$168)^'zmena cien tepla'!DG20)</f>
        <v>#N/A</v>
      </c>
      <c r="CB20" s="73" t="e">
        <f>IF(DH20=0,0,T20/(1+Vychodiská!$C$168)^'zmena cien tepla'!DH20)</f>
        <v>#N/A</v>
      </c>
      <c r="CC20" s="73" t="e">
        <f>IF(DI20=0,0,U20/(1+Vychodiská!$C$168)^'zmena cien tepla'!DI20)</f>
        <v>#N/A</v>
      </c>
      <c r="CD20" s="73" t="e">
        <f>IF(DJ20=0,0,V20/(1+Vychodiská!$C$168)^'zmena cien tepla'!DJ20)</f>
        <v>#N/A</v>
      </c>
      <c r="CE20" s="73" t="e">
        <f>IF(DK20=0,0,W20/(1+Vychodiská!$C$168)^'zmena cien tepla'!DK20)</f>
        <v>#N/A</v>
      </c>
      <c r="CF20" s="73" t="e">
        <f>IF(DL20=0,0,X20/(1+Vychodiská!$C$168)^'zmena cien tepla'!DL20)</f>
        <v>#N/A</v>
      </c>
      <c r="CG20" s="73" t="e">
        <f>IF(DM20=0,0,Y20/(1+Vychodiská!$C$168)^'zmena cien tepla'!DM20)</f>
        <v>#N/A</v>
      </c>
      <c r="CH20" s="73" t="e">
        <f>IF(DN20=0,0,Z20/(1+Vychodiská!$C$168)^'zmena cien tepla'!DN20)</f>
        <v>#N/A</v>
      </c>
      <c r="CI20" s="73" t="e">
        <f>IF(DO20=0,0,AA20/(1+Vychodiská!$C$168)^'zmena cien tepla'!DO20)</f>
        <v>#N/A</v>
      </c>
      <c r="CJ20" s="73" t="e">
        <f>IF(DP20=0,0,AB20/(1+Vychodiská!$C$168)^'zmena cien tepla'!DP20)</f>
        <v>#N/A</v>
      </c>
      <c r="CK20" s="73" t="e">
        <f>IF(DQ20=0,0,AC20/(1+Vychodiská!$C$168)^'zmena cien tepla'!DQ20)</f>
        <v>#N/A</v>
      </c>
      <c r="CL20" s="73" t="e">
        <f>IF(DR20=0,0,AD20/(1+Vychodiská!$C$168)^'zmena cien tepla'!DR20)</f>
        <v>#N/A</v>
      </c>
      <c r="CM20" s="73" t="e">
        <f>IF(DS20=0,0,AE20/(1+Vychodiská!$C$168)^'zmena cien tepla'!DS20)</f>
        <v>#N/A</v>
      </c>
      <c r="CN20" s="73" t="e">
        <f>IF(DT20=0,0,AF20/(1+Vychodiská!$C$168)^'zmena cien tepla'!DT20)</f>
        <v>#N/A</v>
      </c>
      <c r="CO20" s="73" t="e">
        <f>IF(DU20=0,0,AG20/(1+Vychodiská!$C$168)^'zmena cien tepla'!DU20)</f>
        <v>#N/A</v>
      </c>
      <c r="CP20" s="73" t="e">
        <f>IF(DV20=0,0,AH20/(1+Vychodiská!$C$168)^'zmena cien tepla'!DV20)</f>
        <v>#N/A</v>
      </c>
      <c r="CQ20" s="73" t="e">
        <f>IF(DW20=0,0,AI20/(1+Vychodiská!$C$168)^'zmena cien tepla'!DW20)</f>
        <v>#N/A</v>
      </c>
      <c r="CR20" s="74" t="e">
        <f>IF(DX20=0,0,AJ20/(1+Vychodiská!$C$168)^'zmena cien tepla'!DX20)</f>
        <v>#N/A</v>
      </c>
      <c r="CS20" s="77" t="e">
        <f t="shared" si="7"/>
        <v>#N/A</v>
      </c>
      <c r="CT20" s="73"/>
      <c r="CU20" s="78" t="e">
        <f t="shared" si="2"/>
        <v>#N/A</v>
      </c>
      <c r="CV20" s="78" t="e">
        <f t="shared" ref="CV20:DX20" si="25">IF(CU20=0,0,IF(CV$2&gt;$D20,0,CU20+1))</f>
        <v>#N/A</v>
      </c>
      <c r="CW20" s="78" t="e">
        <f t="shared" si="25"/>
        <v>#N/A</v>
      </c>
      <c r="CX20" s="78" t="e">
        <f t="shared" si="25"/>
        <v>#N/A</v>
      </c>
      <c r="CY20" s="78" t="e">
        <f t="shared" si="25"/>
        <v>#N/A</v>
      </c>
      <c r="CZ20" s="78" t="e">
        <f t="shared" si="25"/>
        <v>#N/A</v>
      </c>
      <c r="DA20" s="78" t="e">
        <f t="shared" si="25"/>
        <v>#N/A</v>
      </c>
      <c r="DB20" s="78" t="e">
        <f t="shared" si="25"/>
        <v>#N/A</v>
      </c>
      <c r="DC20" s="78" t="e">
        <f t="shared" si="25"/>
        <v>#N/A</v>
      </c>
      <c r="DD20" s="78" t="e">
        <f t="shared" si="25"/>
        <v>#N/A</v>
      </c>
      <c r="DE20" s="78" t="e">
        <f t="shared" si="25"/>
        <v>#N/A</v>
      </c>
      <c r="DF20" s="78" t="e">
        <f t="shared" si="25"/>
        <v>#N/A</v>
      </c>
      <c r="DG20" s="78" t="e">
        <f t="shared" si="25"/>
        <v>#N/A</v>
      </c>
      <c r="DH20" s="78" t="e">
        <f t="shared" si="25"/>
        <v>#N/A</v>
      </c>
      <c r="DI20" s="78" t="e">
        <f t="shared" si="25"/>
        <v>#N/A</v>
      </c>
      <c r="DJ20" s="78" t="e">
        <f t="shared" si="25"/>
        <v>#N/A</v>
      </c>
      <c r="DK20" s="78" t="e">
        <f t="shared" si="25"/>
        <v>#N/A</v>
      </c>
      <c r="DL20" s="78" t="e">
        <f t="shared" si="25"/>
        <v>#N/A</v>
      </c>
      <c r="DM20" s="78" t="e">
        <f t="shared" si="25"/>
        <v>#N/A</v>
      </c>
      <c r="DN20" s="78" t="e">
        <f t="shared" si="25"/>
        <v>#N/A</v>
      </c>
      <c r="DO20" s="78" t="e">
        <f t="shared" si="25"/>
        <v>#N/A</v>
      </c>
      <c r="DP20" s="78" t="e">
        <f t="shared" si="25"/>
        <v>#N/A</v>
      </c>
      <c r="DQ20" s="78" t="e">
        <f t="shared" si="25"/>
        <v>#N/A</v>
      </c>
      <c r="DR20" s="78" t="e">
        <f t="shared" si="25"/>
        <v>#N/A</v>
      </c>
      <c r="DS20" s="78" t="e">
        <f t="shared" si="25"/>
        <v>#N/A</v>
      </c>
      <c r="DT20" s="78" t="e">
        <f t="shared" si="25"/>
        <v>#N/A</v>
      </c>
      <c r="DU20" s="78" t="e">
        <f t="shared" si="25"/>
        <v>#N/A</v>
      </c>
      <c r="DV20" s="78" t="e">
        <f t="shared" si="25"/>
        <v>#N/A</v>
      </c>
      <c r="DW20" s="78" t="e">
        <f t="shared" si="25"/>
        <v>#N/A</v>
      </c>
      <c r="DX20" s="79" t="e">
        <f t="shared" si="25"/>
        <v>#N/A</v>
      </c>
    </row>
    <row r="21" spans="1:128" s="80" customFormat="1" ht="31" customHeight="1" x14ac:dyDescent="0.35">
      <c r="A21" s="70">
        <v>21</v>
      </c>
      <c r="B21" s="71" t="s">
        <v>135</v>
      </c>
      <c r="C21" s="71" t="str">
        <f>INDEX(Data!$D$3:$D$29,MATCH('zmena cien tepla'!A21,Data!$A$3:$A$29,0))</f>
        <v>Rekonštrukcia a modernizácia rozvodov centrálneho zásobovania teplom v meste Martin II. etapa</v>
      </c>
      <c r="D21" s="72">
        <f>INDEX(Data!$M$3:$M$29,MATCH('zmena cien tepla'!A21,Data!$A$3:$A$29,0))</f>
        <v>30</v>
      </c>
      <c r="E21" s="72">
        <f>INDEX(Data!$J$3:$J$29,MATCH('zmena cien tepla'!A21,Data!$A$3:$A$29,0))</f>
        <v>2024</v>
      </c>
      <c r="F21" s="74">
        <f>INDEX(Data!$Y$3:$Y$29,MATCH('zmena cien tepla'!A21,Data!$A$3:$A$29,0))</f>
        <v>11823</v>
      </c>
      <c r="G21" s="73">
        <f t="shared" si="24"/>
        <v>-11823</v>
      </c>
      <c r="H21" s="73">
        <f t="shared" si="24"/>
        <v>-11823</v>
      </c>
      <c r="I21" s="73">
        <f t="shared" si="24"/>
        <v>-11823</v>
      </c>
      <c r="J21" s="73">
        <f t="shared" si="24"/>
        <v>-11823</v>
      </c>
      <c r="K21" s="73">
        <f t="shared" si="24"/>
        <v>-11823</v>
      </c>
      <c r="L21" s="73">
        <f t="shared" si="24"/>
        <v>-11823</v>
      </c>
      <c r="M21" s="73">
        <f t="shared" si="24"/>
        <v>-11823</v>
      </c>
      <c r="N21" s="73">
        <f t="shared" si="24"/>
        <v>-11823</v>
      </c>
      <c r="O21" s="73">
        <f t="shared" si="24"/>
        <v>-11823</v>
      </c>
      <c r="P21" s="73">
        <f t="shared" si="24"/>
        <v>-11823</v>
      </c>
      <c r="Q21" s="73">
        <f t="shared" si="24"/>
        <v>-11823</v>
      </c>
      <c r="R21" s="73">
        <f t="shared" si="24"/>
        <v>-11823</v>
      </c>
      <c r="S21" s="73">
        <f t="shared" si="24"/>
        <v>-11823</v>
      </c>
      <c r="T21" s="73">
        <f t="shared" si="24"/>
        <v>-11823</v>
      </c>
      <c r="U21" s="73">
        <f t="shared" si="24"/>
        <v>-11823</v>
      </c>
      <c r="V21" s="73">
        <f t="shared" si="24"/>
        <v>-11823</v>
      </c>
      <c r="W21" s="73">
        <f t="shared" si="21"/>
        <v>-11823</v>
      </c>
      <c r="X21" s="73">
        <f t="shared" si="21"/>
        <v>-11823</v>
      </c>
      <c r="Y21" s="73">
        <f t="shared" si="21"/>
        <v>-11823</v>
      </c>
      <c r="Z21" s="73">
        <f t="shared" si="21"/>
        <v>-11823</v>
      </c>
      <c r="AA21" s="73">
        <f t="shared" si="21"/>
        <v>-11823</v>
      </c>
      <c r="AB21" s="73">
        <f t="shared" si="21"/>
        <v>-11823</v>
      </c>
      <c r="AC21" s="73">
        <f t="shared" si="21"/>
        <v>-11823</v>
      </c>
      <c r="AD21" s="73">
        <f t="shared" si="21"/>
        <v>-11823</v>
      </c>
      <c r="AE21" s="73">
        <f t="shared" si="21"/>
        <v>-11823</v>
      </c>
      <c r="AF21" s="73">
        <f t="shared" si="21"/>
        <v>-11823</v>
      </c>
      <c r="AG21" s="73">
        <f t="shared" si="21"/>
        <v>-11823</v>
      </c>
      <c r="AH21" s="73">
        <f t="shared" si="21"/>
        <v>-11823</v>
      </c>
      <c r="AI21" s="73">
        <f t="shared" si="21"/>
        <v>-11823</v>
      </c>
      <c r="AJ21" s="74">
        <f t="shared" si="21"/>
        <v>-11823</v>
      </c>
      <c r="AK21" s="73">
        <f t="shared" si="5"/>
        <v>-11823</v>
      </c>
      <c r="AL21" s="73">
        <f>SUM($G21:H21)</f>
        <v>-23646</v>
      </c>
      <c r="AM21" s="73">
        <f>SUM($G21:I21)</f>
        <v>-35469</v>
      </c>
      <c r="AN21" s="73">
        <f>SUM($G21:J21)</f>
        <v>-47292</v>
      </c>
      <c r="AO21" s="73">
        <f>SUM($G21:K21)</f>
        <v>-59115</v>
      </c>
      <c r="AP21" s="73">
        <f>SUM($G21:L21)</f>
        <v>-70938</v>
      </c>
      <c r="AQ21" s="73">
        <f>SUM($G21:M21)</f>
        <v>-82761</v>
      </c>
      <c r="AR21" s="73">
        <f>SUM($G21:N21)</f>
        <v>-94584</v>
      </c>
      <c r="AS21" s="73">
        <f>SUM($G21:O21)</f>
        <v>-106407</v>
      </c>
      <c r="AT21" s="73">
        <f>SUM($G21:P21)</f>
        <v>-118230</v>
      </c>
      <c r="AU21" s="73">
        <f>SUM($G21:Q21)</f>
        <v>-130053</v>
      </c>
      <c r="AV21" s="73">
        <f>SUM($G21:R21)</f>
        <v>-141876</v>
      </c>
      <c r="AW21" s="73">
        <f>SUM($G21:S21)</f>
        <v>-153699</v>
      </c>
      <c r="AX21" s="73">
        <f>SUM($G21:T21)</f>
        <v>-165522</v>
      </c>
      <c r="AY21" s="73">
        <f>SUM($G21:U21)</f>
        <v>-177345</v>
      </c>
      <c r="AZ21" s="73">
        <f>SUM($G21:V21)</f>
        <v>-189168</v>
      </c>
      <c r="BA21" s="73">
        <f>SUM($G21:W21)</f>
        <v>-200991</v>
      </c>
      <c r="BB21" s="73">
        <f>SUM($G21:X21)</f>
        <v>-212814</v>
      </c>
      <c r="BC21" s="73">
        <f>SUM($G21:Y21)</f>
        <v>-224637</v>
      </c>
      <c r="BD21" s="73">
        <f>SUM($G21:Z21)</f>
        <v>-236460</v>
      </c>
      <c r="BE21" s="73">
        <f>SUM($G21:AA21)</f>
        <v>-248283</v>
      </c>
      <c r="BF21" s="73">
        <f>SUM($G21:AB21)</f>
        <v>-260106</v>
      </c>
      <c r="BG21" s="73">
        <f>SUM($G21:AC21)</f>
        <v>-271929</v>
      </c>
      <c r="BH21" s="73">
        <f>SUM($G21:AD21)</f>
        <v>-283752</v>
      </c>
      <c r="BI21" s="73">
        <f>SUM($G21:AE21)</f>
        <v>-295575</v>
      </c>
      <c r="BJ21" s="73">
        <f>SUM($G21:AF21)</f>
        <v>-307398</v>
      </c>
      <c r="BK21" s="73">
        <f>SUM($G21:AG21)</f>
        <v>-319221</v>
      </c>
      <c r="BL21" s="73">
        <f>SUM($G21:AH21)</f>
        <v>-331044</v>
      </c>
      <c r="BM21" s="73">
        <f>SUM($G21:AI21)</f>
        <v>-342867</v>
      </c>
      <c r="BN21" s="74">
        <f>SUM($G21:AJ21)</f>
        <v>-354690</v>
      </c>
      <c r="BO21" s="76">
        <f>IF(CU21=0,0,G21/(1+Vychodiská!$C$168)^'zmena cien tepla'!CU21)</f>
        <v>-10723.809523809523</v>
      </c>
      <c r="BP21" s="73">
        <f>IF(CV21=0,0,H21/(1+Vychodiská!$C$168)^'zmena cien tepla'!CV21)</f>
        <v>-10213.151927437641</v>
      </c>
      <c r="BQ21" s="73">
        <f>IF(CW21=0,0,I21/(1+Vychodiská!$C$168)^'zmena cien tepla'!CW21)</f>
        <v>-9726.8113594644201</v>
      </c>
      <c r="BR21" s="73">
        <f>IF(CX21=0,0,J21/(1+Vychodiská!$C$168)^'zmena cien tepla'!CX21)</f>
        <v>-9263.6298661565907</v>
      </c>
      <c r="BS21" s="73">
        <f>IF(CY21=0,0,K21/(1+Vychodiská!$C$168)^'zmena cien tepla'!CY21)</f>
        <v>-8822.5046344348484</v>
      </c>
      <c r="BT21" s="73">
        <f>IF(CZ21=0,0,L21/(1+Vychodiská!$C$168)^'zmena cien tepla'!CZ21)</f>
        <v>-8402.3853661284265</v>
      </c>
      <c r="BU21" s="73">
        <f>IF(DA21=0,0,M21/(1+Vychodiská!$C$168)^'zmena cien tepla'!DA21)</f>
        <v>-8002.2717772651686</v>
      </c>
      <c r="BV21" s="73">
        <f>IF(DB21=0,0,N21/(1+Vychodiská!$C$168)^'zmena cien tepla'!DB21)</f>
        <v>-7621.2112164430173</v>
      </c>
      <c r="BW21" s="73">
        <f>IF(DC21=0,0,O21/(1+Vychodiská!$C$168)^'zmena cien tepla'!DC21)</f>
        <v>-7258.2963966123971</v>
      </c>
      <c r="BX21" s="73">
        <f>IF(DD21=0,0,P21/(1+Vychodiská!$C$168)^'zmena cien tepla'!DD21)</f>
        <v>-6912.6632348689491</v>
      </c>
      <c r="BY21" s="73">
        <f>IF(DE21=0,0,Q21/(1+Vychodiská!$C$168)^'zmena cien tepla'!DE21)</f>
        <v>-6583.488795113286</v>
      </c>
      <c r="BZ21" s="73">
        <f>IF(DF21=0,0,R21/(1+Vychodiská!$C$168)^'zmena cien tepla'!DF21)</f>
        <v>-6269.9893286793185</v>
      </c>
      <c r="CA21" s="73">
        <f>IF(DG21=0,0,S21/(1+Vychodiská!$C$168)^'zmena cien tepla'!DG21)</f>
        <v>-5971.4184082660195</v>
      </c>
      <c r="CB21" s="73">
        <f>IF(DH21=0,0,T21/(1+Vychodiská!$C$168)^'zmena cien tepla'!DH21)</f>
        <v>-5687.0651507295406</v>
      </c>
      <c r="CC21" s="73">
        <f>IF(DI21=0,0,U21/(1+Vychodiská!$C$168)^'zmena cien tepla'!DI21)</f>
        <v>-5416.2525245043253</v>
      </c>
      <c r="CD21" s="73">
        <f>IF(DJ21=0,0,V21/(1+Vychodiská!$C$168)^'zmena cien tepla'!DJ21)</f>
        <v>-5158.3357376231661</v>
      </c>
      <c r="CE21" s="73">
        <f>IF(DK21=0,0,W21/(1+Vychodiská!$C$168)^'zmena cien tepla'!DK21)</f>
        <v>-4912.7007024982531</v>
      </c>
      <c r="CF21" s="73">
        <f>IF(DL21=0,0,X21/(1+Vychodiská!$C$168)^'zmena cien tepla'!DL21)</f>
        <v>-4678.7625738078605</v>
      </c>
      <c r="CG21" s="73">
        <f>IF(DM21=0,0,Y21/(1+Vychodiská!$C$168)^'zmena cien tepla'!DM21)</f>
        <v>-4455.9643560074865</v>
      </c>
      <c r="CH21" s="73">
        <f>IF(DN21=0,0,Z21/(1+Vychodiská!$C$168)^'zmena cien tepla'!DN21)</f>
        <v>-4243.7755771499869</v>
      </c>
      <c r="CI21" s="73">
        <f>IF(DO21=0,0,AA21/(1+Vychodiská!$C$168)^'zmena cien tepla'!DO21)</f>
        <v>-4041.6910258571306</v>
      </c>
      <c r="CJ21" s="73">
        <f>IF(DP21=0,0,AB21/(1+Vychodiská!$C$168)^'zmena cien tepla'!DP21)</f>
        <v>-3849.2295484353617</v>
      </c>
      <c r="CK21" s="73">
        <f>IF(DQ21=0,0,AC21/(1+Vychodiská!$C$168)^'zmena cien tepla'!DQ21)</f>
        <v>-3665.9329032717733</v>
      </c>
      <c r="CL21" s="73">
        <f>IF(DR21=0,0,AD21/(1+Vychodiská!$C$168)^'zmena cien tepla'!DR21)</f>
        <v>-3491.3646697826412</v>
      </c>
      <c r="CM21" s="73">
        <f>IF(DS21=0,0,AE21/(1+Vychodiská!$C$168)^'zmena cien tepla'!DS21)</f>
        <v>-3325.1092093168013</v>
      </c>
      <c r="CN21" s="73">
        <f>IF(DT21=0,0,AF21/(1+Vychodiská!$C$168)^'zmena cien tepla'!DT21)</f>
        <v>-3166.7706755398103</v>
      </c>
      <c r="CO21" s="73">
        <f>IF(DU21=0,0,AG21/(1+Vychodiská!$C$168)^'zmena cien tepla'!DU21)</f>
        <v>-3015.9720719426768</v>
      </c>
      <c r="CP21" s="73">
        <f>IF(DV21=0,0,AH21/(1+Vychodiská!$C$168)^'zmena cien tepla'!DV21)</f>
        <v>-2872.3543542311204</v>
      </c>
      <c r="CQ21" s="73">
        <f>IF(DW21=0,0,AI21/(1+Vychodiská!$C$168)^'zmena cien tepla'!DW21)</f>
        <v>-2735.575575458211</v>
      </c>
      <c r="CR21" s="74">
        <f>IF(DX21=0,0,AJ21/(1+Vychodiská!$C$168)^'zmena cien tepla'!DX21)</f>
        <v>-2605.3100718649616</v>
      </c>
      <c r="CS21" s="77">
        <f t="shared" si="7"/>
        <v>-173093.79856270074</v>
      </c>
      <c r="CT21" s="73"/>
      <c r="CU21" s="78">
        <f t="shared" si="2"/>
        <v>2</v>
      </c>
      <c r="CV21" s="78">
        <f t="shared" ref="CV21:DX21" si="26">IF(CU21=0,0,IF(CV$2&gt;$D21,0,CU21+1))</f>
        <v>3</v>
      </c>
      <c r="CW21" s="78">
        <f t="shared" si="26"/>
        <v>4</v>
      </c>
      <c r="CX21" s="78">
        <f t="shared" si="26"/>
        <v>5</v>
      </c>
      <c r="CY21" s="78">
        <f t="shared" si="26"/>
        <v>6</v>
      </c>
      <c r="CZ21" s="78">
        <f t="shared" si="26"/>
        <v>7</v>
      </c>
      <c r="DA21" s="78">
        <f t="shared" si="26"/>
        <v>8</v>
      </c>
      <c r="DB21" s="78">
        <f t="shared" si="26"/>
        <v>9</v>
      </c>
      <c r="DC21" s="78">
        <f t="shared" si="26"/>
        <v>10</v>
      </c>
      <c r="DD21" s="78">
        <f t="shared" si="26"/>
        <v>11</v>
      </c>
      <c r="DE21" s="78">
        <f t="shared" si="26"/>
        <v>12</v>
      </c>
      <c r="DF21" s="78">
        <f t="shared" si="26"/>
        <v>13</v>
      </c>
      <c r="DG21" s="78">
        <f t="shared" si="26"/>
        <v>14</v>
      </c>
      <c r="DH21" s="78">
        <f t="shared" si="26"/>
        <v>15</v>
      </c>
      <c r="DI21" s="78">
        <f t="shared" si="26"/>
        <v>16</v>
      </c>
      <c r="DJ21" s="78">
        <f t="shared" si="26"/>
        <v>17</v>
      </c>
      <c r="DK21" s="78">
        <f t="shared" si="26"/>
        <v>18</v>
      </c>
      <c r="DL21" s="78">
        <f t="shared" si="26"/>
        <v>19</v>
      </c>
      <c r="DM21" s="78">
        <f t="shared" si="26"/>
        <v>20</v>
      </c>
      <c r="DN21" s="78">
        <f t="shared" si="26"/>
        <v>21</v>
      </c>
      <c r="DO21" s="78">
        <f t="shared" si="26"/>
        <v>22</v>
      </c>
      <c r="DP21" s="78">
        <f t="shared" si="26"/>
        <v>23</v>
      </c>
      <c r="DQ21" s="78">
        <f t="shared" si="26"/>
        <v>24</v>
      </c>
      <c r="DR21" s="78">
        <f t="shared" si="26"/>
        <v>25</v>
      </c>
      <c r="DS21" s="78">
        <f t="shared" si="26"/>
        <v>26</v>
      </c>
      <c r="DT21" s="78">
        <f t="shared" si="26"/>
        <v>27</v>
      </c>
      <c r="DU21" s="78">
        <f t="shared" si="26"/>
        <v>28</v>
      </c>
      <c r="DV21" s="78">
        <f t="shared" si="26"/>
        <v>29</v>
      </c>
      <c r="DW21" s="78">
        <f t="shared" si="26"/>
        <v>30</v>
      </c>
      <c r="DX21" s="79">
        <f t="shared" si="26"/>
        <v>31</v>
      </c>
    </row>
    <row r="22" spans="1:128" s="80" customFormat="1" ht="31" customHeight="1" x14ac:dyDescent="0.35">
      <c r="A22" s="70">
        <v>22</v>
      </c>
      <c r="B22" s="71" t="s">
        <v>135</v>
      </c>
      <c r="C22" s="71" t="str">
        <f>INDEX(Data!$D$3:$D$29,MATCH('zmena cien tepla'!A22,Data!$A$3:$A$29,0))</f>
        <v>Rekonštrukcia a modernizácia rozvodov centrálneho zásobovania teplom v meste Martin III. etapa</v>
      </c>
      <c r="D22" s="72">
        <f>INDEX(Data!$M$3:$M$29,MATCH('zmena cien tepla'!A22,Data!$A$3:$A$29,0))</f>
        <v>30</v>
      </c>
      <c r="E22" s="72">
        <f>INDEX(Data!$J$3:$J$29,MATCH('zmena cien tepla'!A22,Data!$A$3:$A$29,0))</f>
        <v>2024</v>
      </c>
      <c r="F22" s="74">
        <f>INDEX(Data!$Y$3:$Y$29,MATCH('zmena cien tepla'!A22,Data!$A$3:$A$29,0))</f>
        <v>24816</v>
      </c>
      <c r="G22" s="73">
        <f t="shared" si="24"/>
        <v>-24816</v>
      </c>
      <c r="H22" s="73">
        <f t="shared" si="24"/>
        <v>-24816</v>
      </c>
      <c r="I22" s="73">
        <f t="shared" si="24"/>
        <v>-24816</v>
      </c>
      <c r="J22" s="73">
        <f t="shared" si="24"/>
        <v>-24816</v>
      </c>
      <c r="K22" s="73">
        <f t="shared" si="24"/>
        <v>-24816</v>
      </c>
      <c r="L22" s="73">
        <f t="shared" si="24"/>
        <v>-24816</v>
      </c>
      <c r="M22" s="73">
        <f t="shared" si="24"/>
        <v>-24816</v>
      </c>
      <c r="N22" s="73">
        <f t="shared" si="24"/>
        <v>-24816</v>
      </c>
      <c r="O22" s="73">
        <f t="shared" si="24"/>
        <v>-24816</v>
      </c>
      <c r="P22" s="73">
        <f t="shared" si="24"/>
        <v>-24816</v>
      </c>
      <c r="Q22" s="73">
        <f t="shared" si="24"/>
        <v>-24816</v>
      </c>
      <c r="R22" s="73">
        <f t="shared" si="24"/>
        <v>-24816</v>
      </c>
      <c r="S22" s="73">
        <f t="shared" si="24"/>
        <v>-24816</v>
      </c>
      <c r="T22" s="73">
        <f t="shared" si="24"/>
        <v>-24816</v>
      </c>
      <c r="U22" s="73">
        <f t="shared" si="24"/>
        <v>-24816</v>
      </c>
      <c r="V22" s="73">
        <f t="shared" si="24"/>
        <v>-24816</v>
      </c>
      <c r="W22" s="73">
        <f t="shared" si="21"/>
        <v>-24816</v>
      </c>
      <c r="X22" s="73">
        <f t="shared" si="21"/>
        <v>-24816</v>
      </c>
      <c r="Y22" s="73">
        <f t="shared" si="21"/>
        <v>-24816</v>
      </c>
      <c r="Z22" s="73">
        <f t="shared" si="21"/>
        <v>-24816</v>
      </c>
      <c r="AA22" s="73">
        <f t="shared" si="21"/>
        <v>-24816</v>
      </c>
      <c r="AB22" s="73">
        <f t="shared" si="21"/>
        <v>-24816</v>
      </c>
      <c r="AC22" s="73">
        <f t="shared" si="21"/>
        <v>-24816</v>
      </c>
      <c r="AD22" s="73">
        <f t="shared" si="21"/>
        <v>-24816</v>
      </c>
      <c r="AE22" s="73">
        <f t="shared" si="21"/>
        <v>-24816</v>
      </c>
      <c r="AF22" s="73">
        <f t="shared" si="21"/>
        <v>-24816</v>
      </c>
      <c r="AG22" s="73">
        <f t="shared" si="21"/>
        <v>-24816</v>
      </c>
      <c r="AH22" s="73">
        <f t="shared" si="21"/>
        <v>-24816</v>
      </c>
      <c r="AI22" s="73">
        <f t="shared" si="21"/>
        <v>-24816</v>
      </c>
      <c r="AJ22" s="74">
        <f t="shared" si="21"/>
        <v>-24816</v>
      </c>
      <c r="AK22" s="73">
        <f t="shared" si="5"/>
        <v>-24816</v>
      </c>
      <c r="AL22" s="73">
        <f>SUM($G22:H22)</f>
        <v>-49632</v>
      </c>
      <c r="AM22" s="73">
        <f>SUM($G22:I22)</f>
        <v>-74448</v>
      </c>
      <c r="AN22" s="73">
        <f>SUM($G22:J22)</f>
        <v>-99264</v>
      </c>
      <c r="AO22" s="73">
        <f>SUM($G22:K22)</f>
        <v>-124080</v>
      </c>
      <c r="AP22" s="73">
        <f>SUM($G22:L22)</f>
        <v>-148896</v>
      </c>
      <c r="AQ22" s="73">
        <f>SUM($G22:M22)</f>
        <v>-173712</v>
      </c>
      <c r="AR22" s="73">
        <f>SUM($G22:N22)</f>
        <v>-198528</v>
      </c>
      <c r="AS22" s="73">
        <f>SUM($G22:O22)</f>
        <v>-223344</v>
      </c>
      <c r="AT22" s="73">
        <f>SUM($G22:P22)</f>
        <v>-248160</v>
      </c>
      <c r="AU22" s="73">
        <f>SUM($G22:Q22)</f>
        <v>-272976</v>
      </c>
      <c r="AV22" s="73">
        <f>SUM($G22:R22)</f>
        <v>-297792</v>
      </c>
      <c r="AW22" s="73">
        <f>SUM($G22:S22)</f>
        <v>-322608</v>
      </c>
      <c r="AX22" s="73">
        <f>SUM($G22:T22)</f>
        <v>-347424</v>
      </c>
      <c r="AY22" s="73">
        <f>SUM($G22:U22)</f>
        <v>-372240</v>
      </c>
      <c r="AZ22" s="73">
        <f>SUM($G22:V22)</f>
        <v>-397056</v>
      </c>
      <c r="BA22" s="73">
        <f>SUM($G22:W22)</f>
        <v>-421872</v>
      </c>
      <c r="BB22" s="73">
        <f>SUM($G22:X22)</f>
        <v>-446688</v>
      </c>
      <c r="BC22" s="73">
        <f>SUM($G22:Y22)</f>
        <v>-471504</v>
      </c>
      <c r="BD22" s="73">
        <f>SUM($G22:Z22)</f>
        <v>-496320</v>
      </c>
      <c r="BE22" s="73">
        <f>SUM($G22:AA22)</f>
        <v>-521136</v>
      </c>
      <c r="BF22" s="73">
        <f>SUM($G22:AB22)</f>
        <v>-545952</v>
      </c>
      <c r="BG22" s="73">
        <f>SUM($G22:AC22)</f>
        <v>-570768</v>
      </c>
      <c r="BH22" s="73">
        <f>SUM($G22:AD22)</f>
        <v>-595584</v>
      </c>
      <c r="BI22" s="73">
        <f>SUM($G22:AE22)</f>
        <v>-620400</v>
      </c>
      <c r="BJ22" s="73">
        <f>SUM($G22:AF22)</f>
        <v>-645216</v>
      </c>
      <c r="BK22" s="73">
        <f>SUM($G22:AG22)</f>
        <v>-670032</v>
      </c>
      <c r="BL22" s="73">
        <f>SUM($G22:AH22)</f>
        <v>-694848</v>
      </c>
      <c r="BM22" s="73">
        <f>SUM($G22:AI22)</f>
        <v>-719664</v>
      </c>
      <c r="BN22" s="74">
        <f>SUM($G22:AJ22)</f>
        <v>-744480</v>
      </c>
      <c r="BO22" s="76">
        <f>IF(CU22=0,0,G22/(1+Vychodiská!$C$168)^'zmena cien tepla'!CU22)</f>
        <v>-22508.843537414967</v>
      </c>
      <c r="BP22" s="73">
        <f>IF(CV22=0,0,H22/(1+Vychodiská!$C$168)^'zmena cien tepla'!CV22)</f>
        <v>-21436.993845157107</v>
      </c>
      <c r="BQ22" s="73">
        <f>IF(CW22=0,0,I22/(1+Vychodiská!$C$168)^'zmena cien tepla'!CW22)</f>
        <v>-20416.184614435344</v>
      </c>
      <c r="BR22" s="73">
        <f>IF(CX22=0,0,J22/(1+Vychodiská!$C$168)^'zmena cien tepla'!CX22)</f>
        <v>-19443.985347081278</v>
      </c>
      <c r="BS22" s="73">
        <f>IF(CY22=0,0,K22/(1+Vychodiská!$C$168)^'zmena cien tepla'!CY22)</f>
        <v>-18518.081282934552</v>
      </c>
      <c r="BT22" s="73">
        <f>IF(CZ22=0,0,L22/(1+Vychodiská!$C$168)^'zmena cien tepla'!CZ22)</f>
        <v>-17636.267888509094</v>
      </c>
      <c r="BU22" s="73">
        <f>IF(DA22=0,0,M22/(1+Vychodiská!$C$168)^'zmena cien tepla'!DA22)</f>
        <v>-16796.445608103902</v>
      </c>
      <c r="BV22" s="73">
        <f>IF(DB22=0,0,N22/(1+Vychodiská!$C$168)^'zmena cien tepla'!DB22)</f>
        <v>-15996.614864860858</v>
      </c>
      <c r="BW22" s="73">
        <f>IF(DC22=0,0,O22/(1+Vychodiská!$C$168)^'zmena cien tepla'!DC22)</f>
        <v>-15234.871299867484</v>
      </c>
      <c r="BX22" s="73">
        <f>IF(DD22=0,0,P22/(1+Vychodiská!$C$168)^'zmena cien tepla'!DD22)</f>
        <v>-14509.40123796903</v>
      </c>
      <c r="BY22" s="73">
        <f>IF(DE22=0,0,Q22/(1+Vychodiská!$C$168)^'zmena cien tepla'!DE22)</f>
        <v>-13818.477369494316</v>
      </c>
      <c r="BZ22" s="73">
        <f>IF(DF22=0,0,R22/(1+Vychodiská!$C$168)^'zmena cien tepla'!DF22)</f>
        <v>-13160.454637613633</v>
      </c>
      <c r="CA22" s="73">
        <f>IF(DG22=0,0,S22/(1+Vychodiská!$C$168)^'zmena cien tepla'!DG22)</f>
        <v>-12533.766321536796</v>
      </c>
      <c r="CB22" s="73">
        <f>IF(DH22=0,0,T22/(1+Vychodiská!$C$168)^'zmena cien tepla'!DH22)</f>
        <v>-11936.920306225516</v>
      </c>
      <c r="CC22" s="73">
        <f>IF(DI22=0,0,U22/(1+Vychodiská!$C$168)^'zmena cien tepla'!DI22)</f>
        <v>-11368.495529738588</v>
      </c>
      <c r="CD22" s="73">
        <f>IF(DJ22=0,0,V22/(1+Vychodiská!$C$168)^'zmena cien tepla'!DJ22)</f>
        <v>-10827.138599751035</v>
      </c>
      <c r="CE22" s="73">
        <f>IF(DK22=0,0,W22/(1+Vychodiská!$C$168)^'zmena cien tepla'!DK22)</f>
        <v>-10311.560571191461</v>
      </c>
      <c r="CF22" s="73">
        <f>IF(DL22=0,0,X22/(1+Vychodiská!$C$168)^'zmena cien tepla'!DL22)</f>
        <v>-9820.5338773252024</v>
      </c>
      <c r="CG22" s="73">
        <f>IF(DM22=0,0,Y22/(1+Vychodiská!$C$168)^'zmena cien tepla'!DM22)</f>
        <v>-9352.8894069763828</v>
      </c>
      <c r="CH22" s="73">
        <f>IF(DN22=0,0,Z22/(1+Vychodiská!$C$168)^'zmena cien tepla'!DN22)</f>
        <v>-8907.5137209298882</v>
      </c>
      <c r="CI22" s="73">
        <f>IF(DO22=0,0,AA22/(1+Vychodiská!$C$168)^'zmena cien tepla'!DO22)</f>
        <v>-8483.3464008856081</v>
      </c>
      <c r="CJ22" s="73">
        <f>IF(DP22=0,0,AB22/(1+Vychodiská!$C$168)^'zmena cien tepla'!DP22)</f>
        <v>-8079.3775246529594</v>
      </c>
      <c r="CK22" s="73">
        <f>IF(DQ22=0,0,AC22/(1+Vychodiská!$C$168)^'zmena cien tepla'!DQ22)</f>
        <v>-7694.6452615742473</v>
      </c>
      <c r="CL22" s="73">
        <f>IF(DR22=0,0,AD22/(1+Vychodiská!$C$168)^'zmena cien tepla'!DR22)</f>
        <v>-7328.233582451664</v>
      </c>
      <c r="CM22" s="73">
        <f>IF(DS22=0,0,AE22/(1+Vychodiská!$C$168)^'zmena cien tepla'!DS22)</f>
        <v>-6979.2700785253946</v>
      </c>
      <c r="CN22" s="73">
        <f>IF(DT22=0,0,AF22/(1+Vychodiská!$C$168)^'zmena cien tepla'!DT22)</f>
        <v>-6646.9238843098983</v>
      </c>
      <c r="CO22" s="73">
        <f>IF(DU22=0,0,AG22/(1+Vychodiská!$C$168)^'zmena cien tepla'!DU22)</f>
        <v>-6330.4036993427617</v>
      </c>
      <c r="CP22" s="73">
        <f>IF(DV22=0,0,AH22/(1+Vychodiská!$C$168)^'zmena cien tepla'!DV22)</f>
        <v>-6028.9559041359626</v>
      </c>
      <c r="CQ22" s="73">
        <f>IF(DW22=0,0,AI22/(1+Vychodiská!$C$168)^'zmena cien tepla'!DW22)</f>
        <v>-5741.8627658437754</v>
      </c>
      <c r="CR22" s="74">
        <f>IF(DX22=0,0,AJ22/(1+Vychodiská!$C$168)^'zmena cien tepla'!DX22)</f>
        <v>-5468.4407293750219</v>
      </c>
      <c r="CS22" s="77">
        <f t="shared" si="7"/>
        <v>-363316.89969821373</v>
      </c>
      <c r="CT22" s="73"/>
      <c r="CU22" s="78">
        <f t="shared" si="2"/>
        <v>2</v>
      </c>
      <c r="CV22" s="78">
        <f t="shared" ref="CV22:DX22" si="27">IF(CU22=0,0,IF(CV$2&gt;$D22,0,CU22+1))</f>
        <v>3</v>
      </c>
      <c r="CW22" s="78">
        <f t="shared" si="27"/>
        <v>4</v>
      </c>
      <c r="CX22" s="78">
        <f t="shared" si="27"/>
        <v>5</v>
      </c>
      <c r="CY22" s="78">
        <f t="shared" si="27"/>
        <v>6</v>
      </c>
      <c r="CZ22" s="78">
        <f t="shared" si="27"/>
        <v>7</v>
      </c>
      <c r="DA22" s="78">
        <f t="shared" si="27"/>
        <v>8</v>
      </c>
      <c r="DB22" s="78">
        <f t="shared" si="27"/>
        <v>9</v>
      </c>
      <c r="DC22" s="78">
        <f t="shared" si="27"/>
        <v>10</v>
      </c>
      <c r="DD22" s="78">
        <f t="shared" si="27"/>
        <v>11</v>
      </c>
      <c r="DE22" s="78">
        <f t="shared" si="27"/>
        <v>12</v>
      </c>
      <c r="DF22" s="78">
        <f t="shared" si="27"/>
        <v>13</v>
      </c>
      <c r="DG22" s="78">
        <f t="shared" si="27"/>
        <v>14</v>
      </c>
      <c r="DH22" s="78">
        <f t="shared" si="27"/>
        <v>15</v>
      </c>
      <c r="DI22" s="78">
        <f t="shared" si="27"/>
        <v>16</v>
      </c>
      <c r="DJ22" s="78">
        <f t="shared" si="27"/>
        <v>17</v>
      </c>
      <c r="DK22" s="78">
        <f t="shared" si="27"/>
        <v>18</v>
      </c>
      <c r="DL22" s="78">
        <f t="shared" si="27"/>
        <v>19</v>
      </c>
      <c r="DM22" s="78">
        <f t="shared" si="27"/>
        <v>20</v>
      </c>
      <c r="DN22" s="78">
        <f t="shared" si="27"/>
        <v>21</v>
      </c>
      <c r="DO22" s="78">
        <f t="shared" si="27"/>
        <v>22</v>
      </c>
      <c r="DP22" s="78">
        <f t="shared" si="27"/>
        <v>23</v>
      </c>
      <c r="DQ22" s="78">
        <f t="shared" si="27"/>
        <v>24</v>
      </c>
      <c r="DR22" s="78">
        <f t="shared" si="27"/>
        <v>25</v>
      </c>
      <c r="DS22" s="78">
        <f t="shared" si="27"/>
        <v>26</v>
      </c>
      <c r="DT22" s="78">
        <f t="shared" si="27"/>
        <v>27</v>
      </c>
      <c r="DU22" s="78">
        <f t="shared" si="27"/>
        <v>28</v>
      </c>
      <c r="DV22" s="78">
        <f t="shared" si="27"/>
        <v>29</v>
      </c>
      <c r="DW22" s="78">
        <f t="shared" si="27"/>
        <v>30</v>
      </c>
      <c r="DX22" s="79">
        <f t="shared" si="27"/>
        <v>31</v>
      </c>
    </row>
    <row r="23" spans="1:128" s="80" customFormat="1" ht="31" customHeight="1" x14ac:dyDescent="0.35">
      <c r="A23" s="70">
        <v>23</v>
      </c>
      <c r="B23" s="71" t="s">
        <v>135</v>
      </c>
      <c r="C23" s="71" t="str">
        <f>INDEX(Data!$D$3:$D$29,MATCH('zmena cien tepla'!A23,Data!$A$3:$A$29,0))</f>
        <v>Nová TG1 v závode Martin</v>
      </c>
      <c r="D23" s="72">
        <f>INDEX(Data!$M$3:$M$29,MATCH('zmena cien tepla'!A23,Data!$A$3:$A$29,0))</f>
        <v>25</v>
      </c>
      <c r="E23" s="72" t="str">
        <f>INDEX(Data!$J$3:$J$29,MATCH('zmena cien tepla'!A23,Data!$A$3:$A$29,0))</f>
        <v>2024 - 2025</v>
      </c>
      <c r="F23" s="74">
        <f>INDEX(Data!$Y$3:$Y$29,MATCH('zmena cien tepla'!A23,Data!$A$3:$A$29,0))</f>
        <v>-385401</v>
      </c>
      <c r="G23" s="73">
        <f t="shared" si="24"/>
        <v>385401</v>
      </c>
      <c r="H23" s="73">
        <f t="shared" si="24"/>
        <v>385401</v>
      </c>
      <c r="I23" s="73">
        <f t="shared" si="24"/>
        <v>385401</v>
      </c>
      <c r="J23" s="73">
        <f t="shared" si="24"/>
        <v>385401</v>
      </c>
      <c r="K23" s="73">
        <f t="shared" si="24"/>
        <v>385401</v>
      </c>
      <c r="L23" s="73">
        <f t="shared" si="24"/>
        <v>385401</v>
      </c>
      <c r="M23" s="73">
        <f t="shared" si="24"/>
        <v>385401</v>
      </c>
      <c r="N23" s="73">
        <f t="shared" si="24"/>
        <v>385401</v>
      </c>
      <c r="O23" s="73">
        <f t="shared" si="24"/>
        <v>385401</v>
      </c>
      <c r="P23" s="73">
        <f t="shared" si="24"/>
        <v>385401</v>
      </c>
      <c r="Q23" s="73">
        <f t="shared" si="24"/>
        <v>385401</v>
      </c>
      <c r="R23" s="73">
        <f t="shared" si="24"/>
        <v>385401</v>
      </c>
      <c r="S23" s="73">
        <f t="shared" si="24"/>
        <v>385401</v>
      </c>
      <c r="T23" s="73">
        <f t="shared" si="24"/>
        <v>385401</v>
      </c>
      <c r="U23" s="73">
        <f t="shared" si="24"/>
        <v>385401</v>
      </c>
      <c r="V23" s="73">
        <f t="shared" si="24"/>
        <v>385401</v>
      </c>
      <c r="W23" s="73">
        <f t="shared" si="21"/>
        <v>385401</v>
      </c>
      <c r="X23" s="73">
        <f t="shared" si="21"/>
        <v>385401</v>
      </c>
      <c r="Y23" s="73">
        <f t="shared" si="21"/>
        <v>385401</v>
      </c>
      <c r="Z23" s="73">
        <f t="shared" si="21"/>
        <v>385401</v>
      </c>
      <c r="AA23" s="73">
        <f t="shared" si="21"/>
        <v>385401</v>
      </c>
      <c r="AB23" s="73">
        <f t="shared" si="21"/>
        <v>385401</v>
      </c>
      <c r="AC23" s="73">
        <f t="shared" si="21"/>
        <v>385401</v>
      </c>
      <c r="AD23" s="73">
        <f t="shared" si="21"/>
        <v>385401</v>
      </c>
      <c r="AE23" s="73">
        <f t="shared" si="21"/>
        <v>385401</v>
      </c>
      <c r="AF23" s="73">
        <f t="shared" si="21"/>
        <v>385401</v>
      </c>
      <c r="AG23" s="73">
        <f t="shared" si="21"/>
        <v>385401</v>
      </c>
      <c r="AH23" s="73">
        <f t="shared" si="21"/>
        <v>385401</v>
      </c>
      <c r="AI23" s="73">
        <f t="shared" si="21"/>
        <v>385401</v>
      </c>
      <c r="AJ23" s="74">
        <f t="shared" si="21"/>
        <v>385401</v>
      </c>
      <c r="AK23" s="73">
        <f t="shared" si="5"/>
        <v>385401</v>
      </c>
      <c r="AL23" s="73">
        <f>SUM($G23:H23)</f>
        <v>770802</v>
      </c>
      <c r="AM23" s="73">
        <f>SUM($G23:I23)</f>
        <v>1156203</v>
      </c>
      <c r="AN23" s="73">
        <f>SUM($G23:J23)</f>
        <v>1541604</v>
      </c>
      <c r="AO23" s="73">
        <f>SUM($G23:K23)</f>
        <v>1927005</v>
      </c>
      <c r="AP23" s="73">
        <f>SUM($G23:L23)</f>
        <v>2312406</v>
      </c>
      <c r="AQ23" s="73">
        <f>SUM($G23:M23)</f>
        <v>2697807</v>
      </c>
      <c r="AR23" s="73">
        <f>SUM($G23:N23)</f>
        <v>3083208</v>
      </c>
      <c r="AS23" s="73">
        <f>SUM($G23:O23)</f>
        <v>3468609</v>
      </c>
      <c r="AT23" s="73">
        <f>SUM($G23:P23)</f>
        <v>3854010</v>
      </c>
      <c r="AU23" s="73">
        <f>SUM($G23:Q23)</f>
        <v>4239411</v>
      </c>
      <c r="AV23" s="73">
        <f>SUM($G23:R23)</f>
        <v>4624812</v>
      </c>
      <c r="AW23" s="73">
        <f>SUM($G23:S23)</f>
        <v>5010213</v>
      </c>
      <c r="AX23" s="73">
        <f>SUM($G23:T23)</f>
        <v>5395614</v>
      </c>
      <c r="AY23" s="73">
        <f>SUM($G23:U23)</f>
        <v>5781015</v>
      </c>
      <c r="AZ23" s="73">
        <f>SUM($G23:V23)</f>
        <v>6166416</v>
      </c>
      <c r="BA23" s="73">
        <f>SUM($G23:W23)</f>
        <v>6551817</v>
      </c>
      <c r="BB23" s="73">
        <f>SUM($G23:X23)</f>
        <v>6937218</v>
      </c>
      <c r="BC23" s="73">
        <f>SUM($G23:Y23)</f>
        <v>7322619</v>
      </c>
      <c r="BD23" s="73">
        <f>SUM($G23:Z23)</f>
        <v>7708020</v>
      </c>
      <c r="BE23" s="73">
        <f>SUM($G23:AA23)</f>
        <v>8093421</v>
      </c>
      <c r="BF23" s="73">
        <f>SUM($G23:AB23)</f>
        <v>8478822</v>
      </c>
      <c r="BG23" s="73">
        <f>SUM($G23:AC23)</f>
        <v>8864223</v>
      </c>
      <c r="BH23" s="73">
        <f>SUM($G23:AD23)</f>
        <v>9249624</v>
      </c>
      <c r="BI23" s="73">
        <f>SUM($G23:AE23)</f>
        <v>9635025</v>
      </c>
      <c r="BJ23" s="73">
        <f>SUM($G23:AF23)</f>
        <v>10020426</v>
      </c>
      <c r="BK23" s="73">
        <f>SUM($G23:AG23)</f>
        <v>10405827</v>
      </c>
      <c r="BL23" s="73">
        <f>SUM($G23:AH23)</f>
        <v>10791228</v>
      </c>
      <c r="BM23" s="73">
        <f>SUM($G23:AI23)</f>
        <v>11176629</v>
      </c>
      <c r="BN23" s="74">
        <f>SUM($G23:AJ23)</f>
        <v>11562030</v>
      </c>
      <c r="BO23" s="76">
        <f>IF(CU23=0,0,G23/(1+Vychodiská!$C$168)^'zmena cien tepla'!CU23)</f>
        <v>332923.87431162939</v>
      </c>
      <c r="BP23" s="73">
        <f>IF(CV23=0,0,H23/(1+Vychodiská!$C$168)^'zmena cien tepla'!CV23)</f>
        <v>317070.35648726608</v>
      </c>
      <c r="BQ23" s="73">
        <f>IF(CW23=0,0,I23/(1+Vychodiská!$C$168)^'zmena cien tepla'!CW23)</f>
        <v>301971.76808311057</v>
      </c>
      <c r="BR23" s="73">
        <f>IF(CX23=0,0,J23/(1+Vychodiská!$C$168)^'zmena cien tepla'!CX23)</f>
        <v>287592.16007915296</v>
      </c>
      <c r="BS23" s="73">
        <f>IF(CY23=0,0,K23/(1+Vychodiská!$C$168)^'zmena cien tepla'!CY23)</f>
        <v>273897.29531347891</v>
      </c>
      <c r="BT23" s="73">
        <f>IF(CZ23=0,0,L23/(1+Vychodiská!$C$168)^'zmena cien tepla'!CZ23)</f>
        <v>260854.56696521808</v>
      </c>
      <c r="BU23" s="73">
        <f>IF(DA23=0,0,M23/(1+Vychodiská!$C$168)^'zmena cien tepla'!DA23)</f>
        <v>248432.9209192553</v>
      </c>
      <c r="BV23" s="73">
        <f>IF(DB23=0,0,N23/(1+Vychodiská!$C$168)^'zmena cien tepla'!DB23)</f>
        <v>236602.78182786217</v>
      </c>
      <c r="BW23" s="73">
        <f>IF(DC23=0,0,O23/(1+Vychodiská!$C$168)^'zmena cien tepla'!DC23)</f>
        <v>225335.98269320207</v>
      </c>
      <c r="BX23" s="73">
        <f>IF(DD23=0,0,P23/(1+Vychodiská!$C$168)^'zmena cien tepla'!DD23)</f>
        <v>214605.69780304961</v>
      </c>
      <c r="BY23" s="73">
        <f>IF(DE23=0,0,Q23/(1+Vychodiská!$C$168)^'zmena cien tepla'!DE23)</f>
        <v>204386.3788600472</v>
      </c>
      <c r="BZ23" s="73">
        <f>IF(DF23=0,0,R23/(1+Vychodiská!$C$168)^'zmena cien tepla'!DF23)</f>
        <v>194653.69415242597</v>
      </c>
      <c r="CA23" s="73">
        <f>IF(DG23=0,0,S23/(1+Vychodiská!$C$168)^'zmena cien tepla'!DG23)</f>
        <v>185384.47062135799</v>
      </c>
      <c r="CB23" s="73">
        <f>IF(DH23=0,0,T23/(1+Vychodiská!$C$168)^'zmena cien tepla'!DH23)</f>
        <v>176556.63868700762</v>
      </c>
      <c r="CC23" s="73">
        <f>IF(DI23=0,0,U23/(1+Vychodiská!$C$168)^'zmena cien tepla'!DI23)</f>
        <v>168149.17970191201</v>
      </c>
      <c r="CD23" s="73">
        <f>IF(DJ23=0,0,V23/(1+Vychodiská!$C$168)^'zmena cien tepla'!DJ23)</f>
        <v>160142.07590658288</v>
      </c>
      <c r="CE23" s="73">
        <f>IF(DK23=0,0,W23/(1+Vychodiská!$C$168)^'zmena cien tepla'!DK23)</f>
        <v>152516.26276817417</v>
      </c>
      <c r="CF23" s="73">
        <f>IF(DL23=0,0,X23/(1+Vychodiská!$C$168)^'zmena cien tepla'!DL23)</f>
        <v>145253.5835887373</v>
      </c>
      <c r="CG23" s="73">
        <f>IF(DM23=0,0,Y23/(1+Vychodiská!$C$168)^'zmena cien tepla'!DM23)</f>
        <v>138336.74627498791</v>
      </c>
      <c r="CH23" s="73">
        <f>IF(DN23=0,0,Z23/(1+Vychodiská!$C$168)^'zmena cien tepla'!DN23)</f>
        <v>131749.28216665518</v>
      </c>
      <c r="CI23" s="73">
        <f>IF(DO23=0,0,AA23/(1+Vychodiská!$C$168)^'zmena cien tepla'!DO23)</f>
        <v>125475.50682538585</v>
      </c>
      <c r="CJ23" s="73">
        <f>IF(DP23=0,0,AB23/(1+Vychodiská!$C$168)^'zmena cien tepla'!DP23)</f>
        <v>119500.48269084368</v>
      </c>
      <c r="CK23" s="73">
        <f>IF(DQ23=0,0,AC23/(1+Vychodiská!$C$168)^'zmena cien tepla'!DQ23)</f>
        <v>113809.98351508922</v>
      </c>
      <c r="CL23" s="73">
        <f>IF(DR23=0,0,AD23/(1+Vychodiská!$C$168)^'zmena cien tepla'!DR23)</f>
        <v>108390.46049056115</v>
      </c>
      <c r="CM23" s="73">
        <f>IF(DS23=0,0,AE23/(1+Vychodiská!$C$168)^'zmena cien tepla'!DS23)</f>
        <v>103229.00999101061</v>
      </c>
      <c r="CN23" s="73">
        <f>IF(DT23=0,0,AF23/(1+Vychodiská!$C$168)^'zmena cien tepla'!DT23)</f>
        <v>0</v>
      </c>
      <c r="CO23" s="73">
        <f>IF(DU23=0,0,AG23/(1+Vychodiská!$C$168)^'zmena cien tepla'!DU23)</f>
        <v>0</v>
      </c>
      <c r="CP23" s="73">
        <f>IF(DV23=0,0,AH23/(1+Vychodiská!$C$168)^'zmena cien tepla'!DV23)</f>
        <v>0</v>
      </c>
      <c r="CQ23" s="73">
        <f>IF(DW23=0,0,AI23/(1+Vychodiská!$C$168)^'zmena cien tepla'!DW23)</f>
        <v>0</v>
      </c>
      <c r="CR23" s="74">
        <f>IF(DX23=0,0,AJ23/(1+Vychodiská!$C$168)^'zmena cien tepla'!DX23)</f>
        <v>0</v>
      </c>
      <c r="CS23" s="77">
        <f t="shared" si="7"/>
        <v>4926821.1607240047</v>
      </c>
      <c r="CT23" s="73"/>
      <c r="CU23" s="78">
        <f t="shared" si="2"/>
        <v>3</v>
      </c>
      <c r="CV23" s="78">
        <f t="shared" ref="CV23:DX23" si="28">IF(CU23=0,0,IF(CV$2&gt;$D23,0,CU23+1))</f>
        <v>4</v>
      </c>
      <c r="CW23" s="78">
        <f t="shared" si="28"/>
        <v>5</v>
      </c>
      <c r="CX23" s="78">
        <f t="shared" si="28"/>
        <v>6</v>
      </c>
      <c r="CY23" s="78">
        <f t="shared" si="28"/>
        <v>7</v>
      </c>
      <c r="CZ23" s="78">
        <f t="shared" si="28"/>
        <v>8</v>
      </c>
      <c r="DA23" s="78">
        <f t="shared" si="28"/>
        <v>9</v>
      </c>
      <c r="DB23" s="78">
        <f t="shared" si="28"/>
        <v>10</v>
      </c>
      <c r="DC23" s="78">
        <f t="shared" si="28"/>
        <v>11</v>
      </c>
      <c r="DD23" s="78">
        <f t="shared" si="28"/>
        <v>12</v>
      </c>
      <c r="DE23" s="78">
        <f t="shared" si="28"/>
        <v>13</v>
      </c>
      <c r="DF23" s="78">
        <f t="shared" si="28"/>
        <v>14</v>
      </c>
      <c r="DG23" s="78">
        <f t="shared" si="28"/>
        <v>15</v>
      </c>
      <c r="DH23" s="78">
        <f t="shared" si="28"/>
        <v>16</v>
      </c>
      <c r="DI23" s="78">
        <f t="shared" si="28"/>
        <v>17</v>
      </c>
      <c r="DJ23" s="78">
        <f t="shared" si="28"/>
        <v>18</v>
      </c>
      <c r="DK23" s="78">
        <f t="shared" si="28"/>
        <v>19</v>
      </c>
      <c r="DL23" s="78">
        <f t="shared" si="28"/>
        <v>20</v>
      </c>
      <c r="DM23" s="78">
        <f t="shared" si="28"/>
        <v>21</v>
      </c>
      <c r="DN23" s="78">
        <f t="shared" si="28"/>
        <v>22</v>
      </c>
      <c r="DO23" s="78">
        <f t="shared" si="28"/>
        <v>23</v>
      </c>
      <c r="DP23" s="78">
        <f t="shared" si="28"/>
        <v>24</v>
      </c>
      <c r="DQ23" s="78">
        <f t="shared" si="28"/>
        <v>25</v>
      </c>
      <c r="DR23" s="78">
        <f t="shared" si="28"/>
        <v>26</v>
      </c>
      <c r="DS23" s="78">
        <f t="shared" si="28"/>
        <v>27</v>
      </c>
      <c r="DT23" s="78">
        <f t="shared" si="28"/>
        <v>0</v>
      </c>
      <c r="DU23" s="78">
        <f t="shared" si="28"/>
        <v>0</v>
      </c>
      <c r="DV23" s="78">
        <f t="shared" si="28"/>
        <v>0</v>
      </c>
      <c r="DW23" s="78">
        <f t="shared" si="28"/>
        <v>0</v>
      </c>
      <c r="DX23" s="79">
        <f t="shared" si="28"/>
        <v>0</v>
      </c>
    </row>
    <row r="24" spans="1:128" s="80" customFormat="1" ht="31" customHeight="1" x14ac:dyDescent="0.35">
      <c r="A24" s="70">
        <v>24</v>
      </c>
      <c r="B24" s="71" t="s">
        <v>135</v>
      </c>
      <c r="C24" s="71" t="str">
        <f>INDEX(Data!$D$3:$D$29,MATCH('zmena cien tepla'!A24,Data!$A$3:$A$29,0))</f>
        <v>FVZ - areál závodu Martin</v>
      </c>
      <c r="D24" s="72">
        <f>INDEX(Data!$M$3:$M$29,MATCH('zmena cien tepla'!A24,Data!$A$3:$A$29,0))</f>
        <v>20</v>
      </c>
      <c r="E24" s="72" t="str">
        <f>INDEX(Data!$J$3:$J$29,MATCH('zmena cien tepla'!A24,Data!$A$3:$A$29,0))</f>
        <v>2024-2025</v>
      </c>
      <c r="F24" s="74">
        <f>INDEX(Data!$Y$3:$Y$29,MATCH('zmena cien tepla'!A24,Data!$A$3:$A$29,0))</f>
        <v>0</v>
      </c>
      <c r="G24" s="73">
        <f t="shared" si="24"/>
        <v>0</v>
      </c>
      <c r="H24" s="73">
        <f t="shared" si="24"/>
        <v>0</v>
      </c>
      <c r="I24" s="73">
        <f t="shared" si="24"/>
        <v>0</v>
      </c>
      <c r="J24" s="73">
        <f t="shared" si="24"/>
        <v>0</v>
      </c>
      <c r="K24" s="73">
        <f t="shared" si="24"/>
        <v>0</v>
      </c>
      <c r="L24" s="73">
        <f t="shared" si="24"/>
        <v>0</v>
      </c>
      <c r="M24" s="73">
        <f t="shared" si="24"/>
        <v>0</v>
      </c>
      <c r="N24" s="73">
        <f t="shared" si="24"/>
        <v>0</v>
      </c>
      <c r="O24" s="73">
        <f t="shared" si="24"/>
        <v>0</v>
      </c>
      <c r="P24" s="73">
        <f t="shared" si="24"/>
        <v>0</v>
      </c>
      <c r="Q24" s="73">
        <f t="shared" si="24"/>
        <v>0</v>
      </c>
      <c r="R24" s="73">
        <f t="shared" si="24"/>
        <v>0</v>
      </c>
      <c r="S24" s="73">
        <f t="shared" si="24"/>
        <v>0</v>
      </c>
      <c r="T24" s="73">
        <f t="shared" si="24"/>
        <v>0</v>
      </c>
      <c r="U24" s="73">
        <f t="shared" si="24"/>
        <v>0</v>
      </c>
      <c r="V24" s="73">
        <f t="shared" si="24"/>
        <v>0</v>
      </c>
      <c r="W24" s="73">
        <f t="shared" si="21"/>
        <v>0</v>
      </c>
      <c r="X24" s="73">
        <f t="shared" si="21"/>
        <v>0</v>
      </c>
      <c r="Y24" s="73">
        <f t="shared" si="21"/>
        <v>0</v>
      </c>
      <c r="Z24" s="73">
        <f t="shared" si="21"/>
        <v>0</v>
      </c>
      <c r="AA24" s="73">
        <f t="shared" si="21"/>
        <v>0</v>
      </c>
      <c r="AB24" s="73">
        <f t="shared" si="21"/>
        <v>0</v>
      </c>
      <c r="AC24" s="73">
        <f t="shared" si="21"/>
        <v>0</v>
      </c>
      <c r="AD24" s="73">
        <f t="shared" si="21"/>
        <v>0</v>
      </c>
      <c r="AE24" s="73">
        <f t="shared" si="21"/>
        <v>0</v>
      </c>
      <c r="AF24" s="73">
        <f t="shared" si="21"/>
        <v>0</v>
      </c>
      <c r="AG24" s="73">
        <f t="shared" si="21"/>
        <v>0</v>
      </c>
      <c r="AH24" s="73">
        <f t="shared" si="21"/>
        <v>0</v>
      </c>
      <c r="AI24" s="73">
        <f t="shared" si="21"/>
        <v>0</v>
      </c>
      <c r="AJ24" s="74">
        <f t="shared" si="21"/>
        <v>0</v>
      </c>
      <c r="AK24" s="73">
        <f t="shared" si="5"/>
        <v>0</v>
      </c>
      <c r="AL24" s="73">
        <f>SUM($G24:H24)</f>
        <v>0</v>
      </c>
      <c r="AM24" s="73">
        <f>SUM($G24:I24)</f>
        <v>0</v>
      </c>
      <c r="AN24" s="73">
        <f>SUM($G24:J24)</f>
        <v>0</v>
      </c>
      <c r="AO24" s="73">
        <f>SUM($G24:K24)</f>
        <v>0</v>
      </c>
      <c r="AP24" s="73">
        <f>SUM($G24:L24)</f>
        <v>0</v>
      </c>
      <c r="AQ24" s="73">
        <f>SUM($G24:M24)</f>
        <v>0</v>
      </c>
      <c r="AR24" s="73">
        <f>SUM($G24:N24)</f>
        <v>0</v>
      </c>
      <c r="AS24" s="73">
        <f>SUM($G24:O24)</f>
        <v>0</v>
      </c>
      <c r="AT24" s="73">
        <f>SUM($G24:P24)</f>
        <v>0</v>
      </c>
      <c r="AU24" s="73">
        <f>SUM($G24:Q24)</f>
        <v>0</v>
      </c>
      <c r="AV24" s="73">
        <f>SUM($G24:R24)</f>
        <v>0</v>
      </c>
      <c r="AW24" s="73">
        <f>SUM($G24:S24)</f>
        <v>0</v>
      </c>
      <c r="AX24" s="73">
        <f>SUM($G24:T24)</f>
        <v>0</v>
      </c>
      <c r="AY24" s="73">
        <f>SUM($G24:U24)</f>
        <v>0</v>
      </c>
      <c r="AZ24" s="73">
        <f>SUM($G24:V24)</f>
        <v>0</v>
      </c>
      <c r="BA24" s="73">
        <f>SUM($G24:W24)</f>
        <v>0</v>
      </c>
      <c r="BB24" s="73">
        <f>SUM($G24:X24)</f>
        <v>0</v>
      </c>
      <c r="BC24" s="73">
        <f>SUM($G24:Y24)</f>
        <v>0</v>
      </c>
      <c r="BD24" s="73">
        <f>SUM($G24:Z24)</f>
        <v>0</v>
      </c>
      <c r="BE24" s="73">
        <f>SUM($G24:AA24)</f>
        <v>0</v>
      </c>
      <c r="BF24" s="73">
        <f>SUM($G24:AB24)</f>
        <v>0</v>
      </c>
      <c r="BG24" s="73">
        <f>SUM($G24:AC24)</f>
        <v>0</v>
      </c>
      <c r="BH24" s="73">
        <f>SUM($G24:AD24)</f>
        <v>0</v>
      </c>
      <c r="BI24" s="73">
        <f>SUM($G24:AE24)</f>
        <v>0</v>
      </c>
      <c r="BJ24" s="73">
        <f>SUM($G24:AF24)</f>
        <v>0</v>
      </c>
      <c r="BK24" s="73">
        <f>SUM($G24:AG24)</f>
        <v>0</v>
      </c>
      <c r="BL24" s="73">
        <f>SUM($G24:AH24)</f>
        <v>0</v>
      </c>
      <c r="BM24" s="73">
        <f>SUM($G24:AI24)</f>
        <v>0</v>
      </c>
      <c r="BN24" s="74">
        <f>SUM($G24:AJ24)</f>
        <v>0</v>
      </c>
      <c r="BO24" s="76">
        <f>IF(CU24=0,0,G24/(1+Vychodiská!$C$168)^'zmena cien tepla'!CU24)</f>
        <v>0</v>
      </c>
      <c r="BP24" s="73">
        <f>IF(CV24=0,0,H24/(1+Vychodiská!$C$168)^'zmena cien tepla'!CV24)</f>
        <v>0</v>
      </c>
      <c r="BQ24" s="73">
        <f>IF(CW24=0,0,I24/(1+Vychodiská!$C$168)^'zmena cien tepla'!CW24)</f>
        <v>0</v>
      </c>
      <c r="BR24" s="73">
        <f>IF(CX24=0,0,J24/(1+Vychodiská!$C$168)^'zmena cien tepla'!CX24)</f>
        <v>0</v>
      </c>
      <c r="BS24" s="73">
        <f>IF(CY24=0,0,K24/(1+Vychodiská!$C$168)^'zmena cien tepla'!CY24)</f>
        <v>0</v>
      </c>
      <c r="BT24" s="73">
        <f>IF(CZ24=0,0,L24/(1+Vychodiská!$C$168)^'zmena cien tepla'!CZ24)</f>
        <v>0</v>
      </c>
      <c r="BU24" s="73">
        <f>IF(DA24=0,0,M24/(1+Vychodiská!$C$168)^'zmena cien tepla'!DA24)</f>
        <v>0</v>
      </c>
      <c r="BV24" s="73">
        <f>IF(DB24=0,0,N24/(1+Vychodiská!$C$168)^'zmena cien tepla'!DB24)</f>
        <v>0</v>
      </c>
      <c r="BW24" s="73">
        <f>IF(DC24=0,0,O24/(1+Vychodiská!$C$168)^'zmena cien tepla'!DC24)</f>
        <v>0</v>
      </c>
      <c r="BX24" s="73">
        <f>IF(DD24=0,0,P24/(1+Vychodiská!$C$168)^'zmena cien tepla'!DD24)</f>
        <v>0</v>
      </c>
      <c r="BY24" s="73">
        <f>IF(DE24=0,0,Q24/(1+Vychodiská!$C$168)^'zmena cien tepla'!DE24)</f>
        <v>0</v>
      </c>
      <c r="BZ24" s="73">
        <f>IF(DF24=0,0,R24/(1+Vychodiská!$C$168)^'zmena cien tepla'!DF24)</f>
        <v>0</v>
      </c>
      <c r="CA24" s="73">
        <f>IF(DG24=0,0,S24/(1+Vychodiská!$C$168)^'zmena cien tepla'!DG24)</f>
        <v>0</v>
      </c>
      <c r="CB24" s="73">
        <f>IF(DH24=0,0,T24/(1+Vychodiská!$C$168)^'zmena cien tepla'!DH24)</f>
        <v>0</v>
      </c>
      <c r="CC24" s="73">
        <f>IF(DI24=0,0,U24/(1+Vychodiská!$C$168)^'zmena cien tepla'!DI24)</f>
        <v>0</v>
      </c>
      <c r="CD24" s="73">
        <f>IF(DJ24=0,0,V24/(1+Vychodiská!$C$168)^'zmena cien tepla'!DJ24)</f>
        <v>0</v>
      </c>
      <c r="CE24" s="73">
        <f>IF(DK24=0,0,W24/(1+Vychodiská!$C$168)^'zmena cien tepla'!DK24)</f>
        <v>0</v>
      </c>
      <c r="CF24" s="73">
        <f>IF(DL24=0,0,X24/(1+Vychodiská!$C$168)^'zmena cien tepla'!DL24)</f>
        <v>0</v>
      </c>
      <c r="CG24" s="73">
        <f>IF(DM24=0,0,Y24/(1+Vychodiská!$C$168)^'zmena cien tepla'!DM24)</f>
        <v>0</v>
      </c>
      <c r="CH24" s="73">
        <f>IF(DN24=0,0,Z24/(1+Vychodiská!$C$168)^'zmena cien tepla'!DN24)</f>
        <v>0</v>
      </c>
      <c r="CI24" s="73">
        <f>IF(DO24=0,0,AA24/(1+Vychodiská!$C$168)^'zmena cien tepla'!DO24)</f>
        <v>0</v>
      </c>
      <c r="CJ24" s="73">
        <f>IF(DP24=0,0,AB24/(1+Vychodiská!$C$168)^'zmena cien tepla'!DP24)</f>
        <v>0</v>
      </c>
      <c r="CK24" s="73">
        <f>IF(DQ24=0,0,AC24/(1+Vychodiská!$C$168)^'zmena cien tepla'!DQ24)</f>
        <v>0</v>
      </c>
      <c r="CL24" s="73">
        <f>IF(DR24=0,0,AD24/(1+Vychodiská!$C$168)^'zmena cien tepla'!DR24)</f>
        <v>0</v>
      </c>
      <c r="CM24" s="73">
        <f>IF(DS24=0,0,AE24/(1+Vychodiská!$C$168)^'zmena cien tepla'!DS24)</f>
        <v>0</v>
      </c>
      <c r="CN24" s="73">
        <f>IF(DT24=0,0,AF24/(1+Vychodiská!$C$168)^'zmena cien tepla'!DT24)</f>
        <v>0</v>
      </c>
      <c r="CO24" s="73">
        <f>IF(DU24=0,0,AG24/(1+Vychodiská!$C$168)^'zmena cien tepla'!DU24)</f>
        <v>0</v>
      </c>
      <c r="CP24" s="73">
        <f>IF(DV24=0,0,AH24/(1+Vychodiská!$C$168)^'zmena cien tepla'!DV24)</f>
        <v>0</v>
      </c>
      <c r="CQ24" s="73">
        <f>IF(DW24=0,0,AI24/(1+Vychodiská!$C$168)^'zmena cien tepla'!DW24)</f>
        <v>0</v>
      </c>
      <c r="CR24" s="74">
        <f>IF(DX24=0,0,AJ24/(1+Vychodiská!$C$168)^'zmena cien tepla'!DX24)</f>
        <v>0</v>
      </c>
      <c r="CS24" s="77">
        <f t="shared" si="7"/>
        <v>0</v>
      </c>
      <c r="CT24" s="73"/>
      <c r="CU24" s="78">
        <f t="shared" si="2"/>
        <v>3</v>
      </c>
      <c r="CV24" s="78">
        <f t="shared" ref="CV24:DX24" si="29">IF(CU24=0,0,IF(CV$2&gt;$D24,0,CU24+1))</f>
        <v>4</v>
      </c>
      <c r="CW24" s="78">
        <f t="shared" si="29"/>
        <v>5</v>
      </c>
      <c r="CX24" s="78">
        <f t="shared" si="29"/>
        <v>6</v>
      </c>
      <c r="CY24" s="78">
        <f t="shared" si="29"/>
        <v>7</v>
      </c>
      <c r="CZ24" s="78">
        <f t="shared" si="29"/>
        <v>8</v>
      </c>
      <c r="DA24" s="78">
        <f t="shared" si="29"/>
        <v>9</v>
      </c>
      <c r="DB24" s="78">
        <f t="shared" si="29"/>
        <v>10</v>
      </c>
      <c r="DC24" s="78">
        <f t="shared" si="29"/>
        <v>11</v>
      </c>
      <c r="DD24" s="78">
        <f t="shared" si="29"/>
        <v>12</v>
      </c>
      <c r="DE24" s="78">
        <f t="shared" si="29"/>
        <v>13</v>
      </c>
      <c r="DF24" s="78">
        <f t="shared" si="29"/>
        <v>14</v>
      </c>
      <c r="DG24" s="78">
        <f t="shared" si="29"/>
        <v>15</v>
      </c>
      <c r="DH24" s="78">
        <f t="shared" si="29"/>
        <v>16</v>
      </c>
      <c r="DI24" s="78">
        <f t="shared" si="29"/>
        <v>17</v>
      </c>
      <c r="DJ24" s="78">
        <f t="shared" si="29"/>
        <v>18</v>
      </c>
      <c r="DK24" s="78">
        <f t="shared" si="29"/>
        <v>19</v>
      </c>
      <c r="DL24" s="78">
        <f t="shared" si="29"/>
        <v>20</v>
      </c>
      <c r="DM24" s="78">
        <f t="shared" si="29"/>
        <v>21</v>
      </c>
      <c r="DN24" s="78">
        <f t="shared" si="29"/>
        <v>22</v>
      </c>
      <c r="DO24" s="78">
        <f t="shared" si="29"/>
        <v>0</v>
      </c>
      <c r="DP24" s="78">
        <f t="shared" si="29"/>
        <v>0</v>
      </c>
      <c r="DQ24" s="78">
        <f t="shared" si="29"/>
        <v>0</v>
      </c>
      <c r="DR24" s="78">
        <f t="shared" si="29"/>
        <v>0</v>
      </c>
      <c r="DS24" s="78">
        <f t="shared" si="29"/>
        <v>0</v>
      </c>
      <c r="DT24" s="78">
        <f t="shared" si="29"/>
        <v>0</v>
      </c>
      <c r="DU24" s="78">
        <f t="shared" si="29"/>
        <v>0</v>
      </c>
      <c r="DV24" s="78">
        <f t="shared" si="29"/>
        <v>0</v>
      </c>
      <c r="DW24" s="78">
        <f t="shared" si="29"/>
        <v>0</v>
      </c>
      <c r="DX24" s="79">
        <f t="shared" si="29"/>
        <v>0</v>
      </c>
    </row>
    <row r="25" spans="1:128" x14ac:dyDescent="0.45">
      <c r="A25" s="70">
        <v>25</v>
      </c>
      <c r="B25" s="81" t="s">
        <v>135</v>
      </c>
      <c r="C25" s="71" t="str">
        <f>INDEX(Data!$D$3:$D$29,MATCH('zmena cien tepla'!A25,Data!$A$3:$A$29,0))</f>
        <v>Skládka drevnej štiepky</v>
      </c>
      <c r="D25" s="72">
        <f>INDEX(Data!$M$3:$M$29,MATCH('zmena cien tepla'!A25,Data!$A$3:$A$29,0))</f>
        <v>20</v>
      </c>
      <c r="E25" s="72" t="str">
        <f>INDEX(Data!$J$3:$J$29,MATCH('zmena cien tepla'!A25,Data!$A$3:$A$29,0))</f>
        <v>2024-2025</v>
      </c>
      <c r="F25" s="74">
        <f>INDEX(Data!$Y$3:$Y$29,MATCH('zmena cien tepla'!A25,Data!$A$3:$A$29,0))</f>
        <v>0</v>
      </c>
      <c r="G25" s="73">
        <f t="shared" si="24"/>
        <v>0</v>
      </c>
      <c r="H25" s="73">
        <f t="shared" si="24"/>
        <v>0</v>
      </c>
      <c r="I25" s="73">
        <f t="shared" si="24"/>
        <v>0</v>
      </c>
      <c r="J25" s="73">
        <f t="shared" si="24"/>
        <v>0</v>
      </c>
      <c r="K25" s="73">
        <f t="shared" si="24"/>
        <v>0</v>
      </c>
      <c r="L25" s="73">
        <f t="shared" si="24"/>
        <v>0</v>
      </c>
      <c r="M25" s="73">
        <f t="shared" si="24"/>
        <v>0</v>
      </c>
      <c r="N25" s="73">
        <f t="shared" si="24"/>
        <v>0</v>
      </c>
      <c r="O25" s="73">
        <f t="shared" si="24"/>
        <v>0</v>
      </c>
      <c r="P25" s="73">
        <f t="shared" si="24"/>
        <v>0</v>
      </c>
      <c r="Q25" s="73">
        <f t="shared" si="24"/>
        <v>0</v>
      </c>
      <c r="R25" s="73">
        <f t="shared" si="24"/>
        <v>0</v>
      </c>
      <c r="S25" s="73">
        <f t="shared" si="24"/>
        <v>0</v>
      </c>
      <c r="T25" s="73">
        <f t="shared" si="24"/>
        <v>0</v>
      </c>
      <c r="U25" s="73">
        <f t="shared" si="24"/>
        <v>0</v>
      </c>
      <c r="V25" s="73">
        <f t="shared" si="24"/>
        <v>0</v>
      </c>
      <c r="W25" s="73">
        <f t="shared" si="21"/>
        <v>0</v>
      </c>
      <c r="X25" s="73">
        <f t="shared" si="21"/>
        <v>0</v>
      </c>
      <c r="Y25" s="73">
        <f t="shared" si="21"/>
        <v>0</v>
      </c>
      <c r="Z25" s="73">
        <f t="shared" si="21"/>
        <v>0</v>
      </c>
      <c r="AA25" s="73">
        <f t="shared" si="21"/>
        <v>0</v>
      </c>
      <c r="AB25" s="73">
        <f t="shared" si="21"/>
        <v>0</v>
      </c>
      <c r="AC25" s="73">
        <f t="shared" si="21"/>
        <v>0</v>
      </c>
      <c r="AD25" s="73">
        <f t="shared" si="21"/>
        <v>0</v>
      </c>
      <c r="AE25" s="73">
        <f t="shared" si="21"/>
        <v>0</v>
      </c>
      <c r="AF25" s="73">
        <f t="shared" si="21"/>
        <v>0</v>
      </c>
      <c r="AG25" s="73">
        <f t="shared" si="21"/>
        <v>0</v>
      </c>
      <c r="AH25" s="73">
        <f t="shared" si="21"/>
        <v>0</v>
      </c>
      <c r="AI25" s="73">
        <f t="shared" si="21"/>
        <v>0</v>
      </c>
      <c r="AJ25" s="74">
        <f t="shared" si="21"/>
        <v>0</v>
      </c>
      <c r="AK25" s="73">
        <f t="shared" ref="AK25:AK30" si="30">G25</f>
        <v>0</v>
      </c>
      <c r="AL25" s="73">
        <f>SUM($G25:H25)</f>
        <v>0</v>
      </c>
      <c r="AM25" s="73">
        <f>SUM($G25:I25)</f>
        <v>0</v>
      </c>
      <c r="AN25" s="73">
        <f>SUM($G25:J25)</f>
        <v>0</v>
      </c>
      <c r="AO25" s="73">
        <f>SUM($G25:K25)</f>
        <v>0</v>
      </c>
      <c r="AP25" s="73">
        <f>SUM($G25:L25)</f>
        <v>0</v>
      </c>
      <c r="AQ25" s="73">
        <f>SUM($G25:M25)</f>
        <v>0</v>
      </c>
      <c r="AR25" s="73">
        <f>SUM($G25:N25)</f>
        <v>0</v>
      </c>
      <c r="AS25" s="73">
        <f>SUM($G25:O25)</f>
        <v>0</v>
      </c>
      <c r="AT25" s="73">
        <f>SUM($G25:P25)</f>
        <v>0</v>
      </c>
      <c r="AU25" s="73">
        <f>SUM($G25:Q25)</f>
        <v>0</v>
      </c>
      <c r="AV25" s="73">
        <f>SUM($G25:R25)</f>
        <v>0</v>
      </c>
      <c r="AW25" s="73">
        <f>SUM($G25:S25)</f>
        <v>0</v>
      </c>
      <c r="AX25" s="73">
        <f>SUM($G25:T25)</f>
        <v>0</v>
      </c>
      <c r="AY25" s="73">
        <f>SUM($G25:U25)</f>
        <v>0</v>
      </c>
      <c r="AZ25" s="73">
        <f>SUM($G25:V25)</f>
        <v>0</v>
      </c>
      <c r="BA25" s="73">
        <f>SUM($G25:W25)</f>
        <v>0</v>
      </c>
      <c r="BB25" s="73">
        <f>SUM($G25:X25)</f>
        <v>0</v>
      </c>
      <c r="BC25" s="73">
        <f>SUM($G25:Y25)</f>
        <v>0</v>
      </c>
      <c r="BD25" s="73">
        <f>SUM($G25:Z25)</f>
        <v>0</v>
      </c>
      <c r="BE25" s="73">
        <f>SUM($G25:AA25)</f>
        <v>0</v>
      </c>
      <c r="BF25" s="73">
        <f>SUM($G25:AB25)</f>
        <v>0</v>
      </c>
      <c r="BG25" s="73">
        <f>SUM($G25:AC25)</f>
        <v>0</v>
      </c>
      <c r="BH25" s="73">
        <f>SUM($G25:AD25)</f>
        <v>0</v>
      </c>
      <c r="BI25" s="73">
        <f>SUM($G25:AE25)</f>
        <v>0</v>
      </c>
      <c r="BJ25" s="73">
        <f>SUM($G25:AF25)</f>
        <v>0</v>
      </c>
      <c r="BK25" s="73">
        <f>SUM($G25:AG25)</f>
        <v>0</v>
      </c>
      <c r="BL25" s="73">
        <f>SUM($G25:AH25)</f>
        <v>0</v>
      </c>
      <c r="BM25" s="73">
        <f>SUM($G25:AI25)</f>
        <v>0</v>
      </c>
      <c r="BN25" s="74">
        <f>SUM($G25:AJ25)</f>
        <v>0</v>
      </c>
      <c r="BO25" s="76">
        <f>IF(CU25=0,0,G25/(1+Vychodiská!$C$168)^'zmena cien tepla'!CU25)</f>
        <v>0</v>
      </c>
      <c r="BP25" s="73">
        <f>IF(CV25=0,0,H25/(1+Vychodiská!$C$168)^'zmena cien tepla'!CV25)</f>
        <v>0</v>
      </c>
      <c r="BQ25" s="73">
        <f>IF(CW25=0,0,I25/(1+Vychodiská!$C$168)^'zmena cien tepla'!CW25)</f>
        <v>0</v>
      </c>
      <c r="BR25" s="73">
        <f>IF(CX25=0,0,J25/(1+Vychodiská!$C$168)^'zmena cien tepla'!CX25)</f>
        <v>0</v>
      </c>
      <c r="BS25" s="73">
        <f>IF(CY25=0,0,K25/(1+Vychodiská!$C$168)^'zmena cien tepla'!CY25)</f>
        <v>0</v>
      </c>
      <c r="BT25" s="73">
        <f>IF(CZ25=0,0,L25/(1+Vychodiská!$C$168)^'zmena cien tepla'!CZ25)</f>
        <v>0</v>
      </c>
      <c r="BU25" s="73">
        <f>IF(DA25=0,0,M25/(1+Vychodiská!$C$168)^'zmena cien tepla'!DA25)</f>
        <v>0</v>
      </c>
      <c r="BV25" s="73">
        <f>IF(DB25=0,0,N25/(1+Vychodiská!$C$168)^'zmena cien tepla'!DB25)</f>
        <v>0</v>
      </c>
      <c r="BW25" s="73">
        <f>IF(DC25=0,0,O25/(1+Vychodiská!$C$168)^'zmena cien tepla'!DC25)</f>
        <v>0</v>
      </c>
      <c r="BX25" s="73">
        <f>IF(DD25=0,0,P25/(1+Vychodiská!$C$168)^'zmena cien tepla'!DD25)</f>
        <v>0</v>
      </c>
      <c r="BY25" s="73">
        <f>IF(DE25=0,0,Q25/(1+Vychodiská!$C$168)^'zmena cien tepla'!DE25)</f>
        <v>0</v>
      </c>
      <c r="BZ25" s="73">
        <f>IF(DF25=0,0,R25/(1+Vychodiská!$C$168)^'zmena cien tepla'!DF25)</f>
        <v>0</v>
      </c>
      <c r="CA25" s="73">
        <f>IF(DG25=0,0,S25/(1+Vychodiská!$C$168)^'zmena cien tepla'!DG25)</f>
        <v>0</v>
      </c>
      <c r="CB25" s="73">
        <f>IF(DH25=0,0,T25/(1+Vychodiská!$C$168)^'zmena cien tepla'!DH25)</f>
        <v>0</v>
      </c>
      <c r="CC25" s="73">
        <f>IF(DI25=0,0,U25/(1+Vychodiská!$C$168)^'zmena cien tepla'!DI25)</f>
        <v>0</v>
      </c>
      <c r="CD25" s="73">
        <f>IF(DJ25=0,0,V25/(1+Vychodiská!$C$168)^'zmena cien tepla'!DJ25)</f>
        <v>0</v>
      </c>
      <c r="CE25" s="73">
        <f>IF(DK25=0,0,W25/(1+Vychodiská!$C$168)^'zmena cien tepla'!DK25)</f>
        <v>0</v>
      </c>
      <c r="CF25" s="73">
        <f>IF(DL25=0,0,X25/(1+Vychodiská!$C$168)^'zmena cien tepla'!DL25)</f>
        <v>0</v>
      </c>
      <c r="CG25" s="73">
        <f>IF(DM25=0,0,Y25/(1+Vychodiská!$C$168)^'zmena cien tepla'!DM25)</f>
        <v>0</v>
      </c>
      <c r="CH25" s="73">
        <f>IF(DN25=0,0,Z25/(1+Vychodiská!$C$168)^'zmena cien tepla'!DN25)</f>
        <v>0</v>
      </c>
      <c r="CI25" s="73">
        <f>IF(DO25=0,0,AA25/(1+Vychodiská!$C$168)^'zmena cien tepla'!DO25)</f>
        <v>0</v>
      </c>
      <c r="CJ25" s="73">
        <f>IF(DP25=0,0,AB25/(1+Vychodiská!$C$168)^'zmena cien tepla'!DP25)</f>
        <v>0</v>
      </c>
      <c r="CK25" s="73">
        <f>IF(DQ25=0,0,AC25/(1+Vychodiská!$C$168)^'zmena cien tepla'!DQ25)</f>
        <v>0</v>
      </c>
      <c r="CL25" s="73">
        <f>IF(DR25=0,0,AD25/(1+Vychodiská!$C$168)^'zmena cien tepla'!DR25)</f>
        <v>0</v>
      </c>
      <c r="CM25" s="73">
        <f>IF(DS25=0,0,AE25/(1+Vychodiská!$C$168)^'zmena cien tepla'!DS25)</f>
        <v>0</v>
      </c>
      <c r="CN25" s="73">
        <f>IF(DT25=0,0,AF25/(1+Vychodiská!$C$168)^'zmena cien tepla'!DT25)</f>
        <v>0</v>
      </c>
      <c r="CO25" s="73">
        <f>IF(DU25=0,0,AG25/(1+Vychodiská!$C$168)^'zmena cien tepla'!DU25)</f>
        <v>0</v>
      </c>
      <c r="CP25" s="73">
        <f>IF(DV25=0,0,AH25/(1+Vychodiská!$C$168)^'zmena cien tepla'!DV25)</f>
        <v>0</v>
      </c>
      <c r="CQ25" s="73">
        <f>IF(DW25=0,0,AI25/(1+Vychodiská!$C$168)^'zmena cien tepla'!DW25)</f>
        <v>0</v>
      </c>
      <c r="CR25" s="74">
        <f>IF(DX25=0,0,AJ25/(1+Vychodiská!$C$168)^'zmena cien tepla'!DX25)</f>
        <v>0</v>
      </c>
      <c r="CS25" s="77">
        <f t="shared" ref="CS25:CS30" si="31">SUM(BO25:CR25)</f>
        <v>0</v>
      </c>
      <c r="CU25" s="78">
        <f t="shared" ref="CU25:CU30" si="32">(VALUE(RIGHT(E25,4))-VALUE(LEFT(E25,4)))+2</f>
        <v>3</v>
      </c>
      <c r="CV25" s="78">
        <f t="shared" ref="CV25:CV30" si="33">IF(CU25=0,0,IF(CV$2&gt;$D25,0,CU25+1))</f>
        <v>4</v>
      </c>
      <c r="CW25" s="78">
        <f t="shared" ref="CW25:CW30" si="34">IF(CV25=0,0,IF(CW$2&gt;$D25,0,CV25+1))</f>
        <v>5</v>
      </c>
      <c r="CX25" s="78">
        <f t="shared" ref="CX25:CX30" si="35">IF(CW25=0,0,IF(CX$2&gt;$D25,0,CW25+1))</f>
        <v>6</v>
      </c>
      <c r="CY25" s="78">
        <f t="shared" ref="CY25:CY30" si="36">IF(CX25=0,0,IF(CY$2&gt;$D25,0,CX25+1))</f>
        <v>7</v>
      </c>
      <c r="CZ25" s="78">
        <f t="shared" ref="CZ25:CZ30" si="37">IF(CY25=0,0,IF(CZ$2&gt;$D25,0,CY25+1))</f>
        <v>8</v>
      </c>
      <c r="DA25" s="78">
        <f t="shared" ref="DA25:DA30" si="38">IF(CZ25=0,0,IF(DA$2&gt;$D25,0,CZ25+1))</f>
        <v>9</v>
      </c>
      <c r="DB25" s="78">
        <f t="shared" ref="DB25:DB30" si="39">IF(DA25=0,0,IF(DB$2&gt;$D25,0,DA25+1))</f>
        <v>10</v>
      </c>
      <c r="DC25" s="78">
        <f t="shared" ref="DC25:DC30" si="40">IF(DB25=0,0,IF(DC$2&gt;$D25,0,DB25+1))</f>
        <v>11</v>
      </c>
      <c r="DD25" s="78">
        <f t="shared" ref="DD25:DD30" si="41">IF(DC25=0,0,IF(DD$2&gt;$D25,0,DC25+1))</f>
        <v>12</v>
      </c>
      <c r="DE25" s="78">
        <f t="shared" ref="DE25:DE30" si="42">IF(DD25=0,0,IF(DE$2&gt;$D25,0,DD25+1))</f>
        <v>13</v>
      </c>
      <c r="DF25" s="78">
        <f t="shared" ref="DF25:DF30" si="43">IF(DE25=0,0,IF(DF$2&gt;$D25,0,DE25+1))</f>
        <v>14</v>
      </c>
      <c r="DG25" s="78">
        <f t="shared" ref="DG25:DG30" si="44">IF(DF25=0,0,IF(DG$2&gt;$D25,0,DF25+1))</f>
        <v>15</v>
      </c>
      <c r="DH25" s="78">
        <f t="shared" ref="DH25:DH30" si="45">IF(DG25=0,0,IF(DH$2&gt;$D25,0,DG25+1))</f>
        <v>16</v>
      </c>
      <c r="DI25" s="78">
        <f t="shared" ref="DI25:DI30" si="46">IF(DH25=0,0,IF(DI$2&gt;$D25,0,DH25+1))</f>
        <v>17</v>
      </c>
      <c r="DJ25" s="78">
        <f t="shared" ref="DJ25:DJ30" si="47">IF(DI25=0,0,IF(DJ$2&gt;$D25,0,DI25+1))</f>
        <v>18</v>
      </c>
      <c r="DK25" s="78">
        <f t="shared" ref="DK25:DK30" si="48">IF(DJ25=0,0,IF(DK$2&gt;$D25,0,DJ25+1))</f>
        <v>19</v>
      </c>
      <c r="DL25" s="78">
        <f t="shared" ref="DL25:DL30" si="49">IF(DK25=0,0,IF(DL$2&gt;$D25,0,DK25+1))</f>
        <v>20</v>
      </c>
      <c r="DM25" s="78">
        <f t="shared" ref="DM25:DM30" si="50">IF(DL25=0,0,IF(DM$2&gt;$D25,0,DL25+1))</f>
        <v>21</v>
      </c>
      <c r="DN25" s="78">
        <f t="shared" ref="DN25:DN30" si="51">IF(DM25=0,0,IF(DN$2&gt;$D25,0,DM25+1))</f>
        <v>22</v>
      </c>
      <c r="DO25" s="78">
        <f t="shared" ref="DO25:DO30" si="52">IF(DN25=0,0,IF(DO$2&gt;$D25,0,DN25+1))</f>
        <v>0</v>
      </c>
      <c r="DP25" s="78">
        <f t="shared" ref="DP25:DP30" si="53">IF(DO25=0,0,IF(DP$2&gt;$D25,0,DO25+1))</f>
        <v>0</v>
      </c>
      <c r="DQ25" s="78">
        <f t="shared" ref="DQ25:DQ30" si="54">IF(DP25=0,0,IF(DQ$2&gt;$D25,0,DP25+1))</f>
        <v>0</v>
      </c>
      <c r="DR25" s="78">
        <f t="shared" ref="DR25:DR30" si="55">IF(DQ25=0,0,IF(DR$2&gt;$D25,0,DQ25+1))</f>
        <v>0</v>
      </c>
      <c r="DS25" s="78">
        <f t="shared" ref="DS25:DS30" si="56">IF(DR25=0,0,IF(DS$2&gt;$D25,0,DR25+1))</f>
        <v>0</v>
      </c>
      <c r="DT25" s="78">
        <f t="shared" ref="DT25:DT30" si="57">IF(DS25=0,0,IF(DT$2&gt;$D25,0,DS25+1))</f>
        <v>0</v>
      </c>
      <c r="DU25" s="78">
        <f t="shared" ref="DU25:DU30" si="58">IF(DT25=0,0,IF(DU$2&gt;$D25,0,DT25+1))</f>
        <v>0</v>
      </c>
      <c r="DV25" s="78">
        <f t="shared" ref="DV25:DV30" si="59">IF(DU25=0,0,IF(DV$2&gt;$D25,0,DU25+1))</f>
        <v>0</v>
      </c>
      <c r="DW25" s="78">
        <f t="shared" ref="DW25:DW30" si="60">IF(DV25=0,0,IF(DW$2&gt;$D25,0,DV25+1))</f>
        <v>0</v>
      </c>
      <c r="DX25" s="79">
        <f t="shared" ref="DX25:DX30" si="61">IF(DW25=0,0,IF(DX$2&gt;$D25,0,DW25+1))</f>
        <v>0</v>
      </c>
    </row>
    <row r="26" spans="1:128" ht="38" customHeight="1" x14ac:dyDescent="0.45">
      <c r="A26" s="70">
        <v>27</v>
      </c>
      <c r="B26" s="81" t="s">
        <v>146</v>
      </c>
      <c r="C26" s="71" t="str">
        <f>INDEX(Data!$D$3:$D$29,MATCH('zmena cien tepla'!A26,Data!$A$3:$A$29,0))</f>
        <v>Rekonštrukcia horúcovodného potrubia vetiev Zvolen-Sekier a Zvolen-Zlatý Potok /časť SO 300 HV Rozvod Zvolen-Sekier</v>
      </c>
      <c r="D26" s="72">
        <f>INDEX(Data!$M$3:$M$29,MATCH('zmena cien tepla'!A26,Data!$A$3:$A$29,0))</f>
        <v>30</v>
      </c>
      <c r="E26" s="72" t="str">
        <f>INDEX(Data!$J$3:$J$29,MATCH('zmena cien tepla'!A26,Data!$A$3:$A$29,0))</f>
        <v>2024 - 2026</v>
      </c>
      <c r="F26" s="74">
        <f>INDEX(Data!$Y$3:$Y$29,MATCH('zmena cien tepla'!A26,Data!$A$3:$A$29,0))</f>
        <v>-20526.41</v>
      </c>
      <c r="G26" s="73">
        <f t="shared" si="24"/>
        <v>20526.41</v>
      </c>
      <c r="H26" s="73">
        <f t="shared" si="24"/>
        <v>20526.41</v>
      </c>
      <c r="I26" s="73">
        <f t="shared" si="24"/>
        <v>20526.41</v>
      </c>
      <c r="J26" s="73">
        <f t="shared" si="24"/>
        <v>20526.41</v>
      </c>
      <c r="K26" s="73">
        <f t="shared" si="24"/>
        <v>20526.41</v>
      </c>
      <c r="L26" s="73">
        <f t="shared" si="24"/>
        <v>20526.41</v>
      </c>
      <c r="M26" s="73">
        <f t="shared" si="24"/>
        <v>20526.41</v>
      </c>
      <c r="N26" s="73">
        <f t="shared" si="24"/>
        <v>20526.41</v>
      </c>
      <c r="O26" s="73">
        <f t="shared" si="24"/>
        <v>20526.41</v>
      </c>
      <c r="P26" s="73">
        <f t="shared" si="24"/>
        <v>20526.41</v>
      </c>
      <c r="Q26" s="73">
        <f t="shared" si="24"/>
        <v>20526.41</v>
      </c>
      <c r="R26" s="73">
        <f t="shared" si="24"/>
        <v>20526.41</v>
      </c>
      <c r="S26" s="73">
        <f t="shared" si="24"/>
        <v>20526.41</v>
      </c>
      <c r="T26" s="73">
        <f t="shared" si="24"/>
        <v>20526.41</v>
      </c>
      <c r="U26" s="73">
        <f t="shared" si="24"/>
        <v>20526.41</v>
      </c>
      <c r="V26" s="73">
        <f t="shared" si="24"/>
        <v>20526.41</v>
      </c>
      <c r="W26" s="73">
        <f t="shared" si="21"/>
        <v>20526.41</v>
      </c>
      <c r="X26" s="73">
        <f t="shared" si="21"/>
        <v>20526.41</v>
      </c>
      <c r="Y26" s="73">
        <f t="shared" si="21"/>
        <v>20526.41</v>
      </c>
      <c r="Z26" s="73">
        <f t="shared" si="21"/>
        <v>20526.41</v>
      </c>
      <c r="AA26" s="73">
        <f t="shared" si="21"/>
        <v>20526.41</v>
      </c>
      <c r="AB26" s="73">
        <f t="shared" si="21"/>
        <v>20526.41</v>
      </c>
      <c r="AC26" s="73">
        <f t="shared" si="21"/>
        <v>20526.41</v>
      </c>
      <c r="AD26" s="73">
        <f t="shared" si="21"/>
        <v>20526.41</v>
      </c>
      <c r="AE26" s="73">
        <f t="shared" si="21"/>
        <v>20526.41</v>
      </c>
      <c r="AF26" s="73">
        <f t="shared" si="21"/>
        <v>20526.41</v>
      </c>
      <c r="AG26" s="73">
        <f t="shared" si="21"/>
        <v>20526.41</v>
      </c>
      <c r="AH26" s="73">
        <f t="shared" si="21"/>
        <v>20526.41</v>
      </c>
      <c r="AI26" s="73">
        <f t="shared" si="21"/>
        <v>20526.41</v>
      </c>
      <c r="AJ26" s="74">
        <f t="shared" si="21"/>
        <v>20526.41</v>
      </c>
      <c r="AK26" s="73">
        <f t="shared" si="30"/>
        <v>20526.41</v>
      </c>
      <c r="AL26" s="73">
        <f>SUM($G26:H26)</f>
        <v>41052.82</v>
      </c>
      <c r="AM26" s="73">
        <f>SUM($G26:I26)</f>
        <v>61579.229999999996</v>
      </c>
      <c r="AN26" s="73">
        <f>SUM($G26:J26)</f>
        <v>82105.64</v>
      </c>
      <c r="AO26" s="73">
        <f>SUM($G26:K26)</f>
        <v>102632.05</v>
      </c>
      <c r="AP26" s="73">
        <f>SUM($G26:L26)</f>
        <v>123158.46</v>
      </c>
      <c r="AQ26" s="73">
        <f>SUM($G26:M26)</f>
        <v>143684.87</v>
      </c>
      <c r="AR26" s="73">
        <f>SUM($G26:N26)</f>
        <v>164211.28</v>
      </c>
      <c r="AS26" s="73">
        <f>SUM($G26:O26)</f>
        <v>184737.69</v>
      </c>
      <c r="AT26" s="73">
        <f>SUM($G26:P26)</f>
        <v>205264.1</v>
      </c>
      <c r="AU26" s="73">
        <f>SUM($G26:Q26)</f>
        <v>225790.51</v>
      </c>
      <c r="AV26" s="73">
        <f>SUM($G26:R26)</f>
        <v>246316.92</v>
      </c>
      <c r="AW26" s="73">
        <f>SUM($G26:S26)</f>
        <v>266843.33</v>
      </c>
      <c r="AX26" s="73">
        <f>SUM($G26:T26)</f>
        <v>287369.74</v>
      </c>
      <c r="AY26" s="73">
        <f>SUM($G26:U26)</f>
        <v>307896.14999999997</v>
      </c>
      <c r="AZ26" s="73">
        <f>SUM($G26:V26)</f>
        <v>328422.55999999994</v>
      </c>
      <c r="BA26" s="73">
        <f>SUM($G26:W26)</f>
        <v>348948.96999999991</v>
      </c>
      <c r="BB26" s="73">
        <f>SUM($G26:X26)</f>
        <v>369475.37999999989</v>
      </c>
      <c r="BC26" s="73">
        <f>SUM($G26:Y26)</f>
        <v>390001.78999999986</v>
      </c>
      <c r="BD26" s="73">
        <f>SUM($G26:Z26)</f>
        <v>410528.19999999984</v>
      </c>
      <c r="BE26" s="73">
        <f>SUM($G26:AA26)</f>
        <v>431054.60999999981</v>
      </c>
      <c r="BF26" s="73">
        <f>SUM($G26:AB26)</f>
        <v>451581.01999999979</v>
      </c>
      <c r="BG26" s="73">
        <f>SUM($G26:AC26)</f>
        <v>472107.42999999976</v>
      </c>
      <c r="BH26" s="73">
        <f>SUM($G26:AD26)</f>
        <v>492633.83999999973</v>
      </c>
      <c r="BI26" s="73">
        <f>SUM($G26:AE26)</f>
        <v>513160.24999999971</v>
      </c>
      <c r="BJ26" s="73">
        <f>SUM($G26:AF26)</f>
        <v>533686.65999999968</v>
      </c>
      <c r="BK26" s="73">
        <f>SUM($G26:AG26)</f>
        <v>554213.06999999972</v>
      </c>
      <c r="BL26" s="73">
        <f>SUM($G26:AH26)</f>
        <v>574739.47999999975</v>
      </c>
      <c r="BM26" s="73">
        <f>SUM($G26:AI26)</f>
        <v>595265.88999999978</v>
      </c>
      <c r="BN26" s="74">
        <f>SUM($G26:AJ26)</f>
        <v>615792.29999999981</v>
      </c>
      <c r="BO26" s="76">
        <f>IF(CU26=0,0,G26/(1+Vychodiská!$C$168)^'zmena cien tepla'!CU26)</f>
        <v>16887.128305592832</v>
      </c>
      <c r="BP26" s="73">
        <f>IF(CV26=0,0,H26/(1+Vychodiská!$C$168)^'zmena cien tepla'!CV26)</f>
        <v>16082.979338659841</v>
      </c>
      <c r="BQ26" s="73">
        <f>IF(CW26=0,0,I26/(1+Vychodiská!$C$168)^'zmena cien tepla'!CW26)</f>
        <v>15317.12317967604</v>
      </c>
      <c r="BR26" s="73">
        <f>IF(CX26=0,0,J26/(1+Vychodiská!$C$168)^'zmena cien tepla'!CX26)</f>
        <v>14587.736361596226</v>
      </c>
      <c r="BS26" s="73">
        <f>IF(CY26=0,0,K26/(1+Vychodiská!$C$168)^'zmena cien tepla'!CY26)</f>
        <v>13893.082249139265</v>
      </c>
      <c r="BT26" s="73">
        <f>IF(CZ26=0,0,L26/(1+Vychodiská!$C$168)^'zmena cien tepla'!CZ26)</f>
        <v>13231.506903942156</v>
      </c>
      <c r="BU26" s="73">
        <f>IF(DA26=0,0,M26/(1+Vychodiská!$C$168)^'zmena cien tepla'!DA26)</f>
        <v>12601.435146611577</v>
      </c>
      <c r="BV26" s="73">
        <f>IF(DB26=0,0,N26/(1+Vychodiská!$C$168)^'zmena cien tepla'!DB26)</f>
        <v>12001.366806296739</v>
      </c>
      <c r="BW26" s="73">
        <f>IF(DC26=0,0,O26/(1+Vychodiská!$C$168)^'zmena cien tepla'!DC26)</f>
        <v>11429.87314885404</v>
      </c>
      <c r="BX26" s="73">
        <f>IF(DD26=0,0,P26/(1+Vychodiská!$C$168)^'zmena cien tepla'!DD26)</f>
        <v>10885.593475099084</v>
      </c>
      <c r="BY26" s="73">
        <f>IF(DE26=0,0,Q26/(1+Vychodiská!$C$168)^'zmena cien tepla'!DE26)</f>
        <v>10367.231881046748</v>
      </c>
      <c r="BZ26" s="73">
        <f>IF(DF26=0,0,R26/(1+Vychodiská!$C$168)^'zmena cien tepla'!DF26)</f>
        <v>9873.5541724254708</v>
      </c>
      <c r="CA26" s="73">
        <f>IF(DG26=0,0,S26/(1+Vychodiská!$C$168)^'zmena cien tepla'!DG26)</f>
        <v>9403.3849261194973</v>
      </c>
      <c r="CB26" s="73">
        <f>IF(DH26=0,0,T26/(1+Vychodiská!$C$168)^'zmena cien tepla'!DH26)</f>
        <v>8955.6046915423776</v>
      </c>
      <c r="CC26" s="73">
        <f>IF(DI26=0,0,U26/(1+Vychodiská!$C$168)^'zmena cien tepla'!DI26)</f>
        <v>8529.1473252784544</v>
      </c>
      <c r="CD26" s="73">
        <f>IF(DJ26=0,0,V26/(1+Vychodiská!$C$168)^'zmena cien tepla'!DJ26)</f>
        <v>8122.9974526461474</v>
      </c>
      <c r="CE26" s="73">
        <f>IF(DK26=0,0,W26/(1+Vychodiská!$C$168)^'zmena cien tepla'!DK26)</f>
        <v>7736.1880501391879</v>
      </c>
      <c r="CF26" s="73">
        <f>IF(DL26=0,0,X26/(1+Vychodiská!$C$168)^'zmena cien tepla'!DL26)</f>
        <v>7367.7981429897036</v>
      </c>
      <c r="CG26" s="73">
        <f>IF(DM26=0,0,Y26/(1+Vychodiská!$C$168)^'zmena cien tepla'!DM26)</f>
        <v>7016.9506123711462</v>
      </c>
      <c r="CH26" s="73">
        <f>IF(DN26=0,0,Z26/(1+Vychodiská!$C$168)^'zmena cien tepla'!DN26)</f>
        <v>6682.8101070201383</v>
      </c>
      <c r="CI26" s="73">
        <f>IF(DO26=0,0,AA26/(1+Vychodiská!$C$168)^'zmena cien tepla'!DO26)</f>
        <v>6364.5810543048938</v>
      </c>
      <c r="CJ26" s="73">
        <f>IF(DP26=0,0,AB26/(1+Vychodiská!$C$168)^'zmena cien tepla'!DP26)</f>
        <v>6061.5057660046605</v>
      </c>
      <c r="CK26" s="73">
        <f>IF(DQ26=0,0,AC26/(1+Vychodiská!$C$168)^'zmena cien tepla'!DQ26)</f>
        <v>5772.8626342901534</v>
      </c>
      <c r="CL26" s="73">
        <f>IF(DR26=0,0,AD26/(1+Vychodiská!$C$168)^'zmena cien tepla'!DR26)</f>
        <v>5497.9644136096695</v>
      </c>
      <c r="CM26" s="73">
        <f>IF(DS26=0,0,AE26/(1+Vychodiská!$C$168)^'zmena cien tepla'!DS26)</f>
        <v>5236.1565843901617</v>
      </c>
      <c r="CN26" s="73">
        <f>IF(DT26=0,0,AF26/(1+Vychodiská!$C$168)^'zmena cien tepla'!DT26)</f>
        <v>4986.8157946572956</v>
      </c>
      <c r="CO26" s="73">
        <f>IF(DU26=0,0,AG26/(1+Vychodiská!$C$168)^'zmena cien tepla'!DU26)</f>
        <v>4749.3483758640932</v>
      </c>
      <c r="CP26" s="73">
        <f>IF(DV26=0,0,AH26/(1+Vychodiská!$C$168)^'zmena cien tepla'!DV26)</f>
        <v>4523.1889293943723</v>
      </c>
      <c r="CQ26" s="73">
        <f>IF(DW26=0,0,AI26/(1+Vychodiská!$C$168)^'zmena cien tepla'!DW26)</f>
        <v>4307.7989803755936</v>
      </c>
      <c r="CR26" s="74">
        <f>IF(DX26=0,0,AJ26/(1+Vychodiská!$C$168)^'zmena cien tepla'!DX26)</f>
        <v>4102.6656955958033</v>
      </c>
      <c r="CS26" s="77">
        <f t="shared" si="31"/>
        <v>272576.38050553337</v>
      </c>
      <c r="CU26" s="78">
        <f t="shared" si="32"/>
        <v>4</v>
      </c>
      <c r="CV26" s="78">
        <f t="shared" si="33"/>
        <v>5</v>
      </c>
      <c r="CW26" s="78">
        <f t="shared" si="34"/>
        <v>6</v>
      </c>
      <c r="CX26" s="78">
        <f t="shared" si="35"/>
        <v>7</v>
      </c>
      <c r="CY26" s="78">
        <f t="shared" si="36"/>
        <v>8</v>
      </c>
      <c r="CZ26" s="78">
        <f t="shared" si="37"/>
        <v>9</v>
      </c>
      <c r="DA26" s="78">
        <f t="shared" si="38"/>
        <v>10</v>
      </c>
      <c r="DB26" s="78">
        <f t="shared" si="39"/>
        <v>11</v>
      </c>
      <c r="DC26" s="78">
        <f t="shared" si="40"/>
        <v>12</v>
      </c>
      <c r="DD26" s="78">
        <f t="shared" si="41"/>
        <v>13</v>
      </c>
      <c r="DE26" s="78">
        <f t="shared" si="42"/>
        <v>14</v>
      </c>
      <c r="DF26" s="78">
        <f t="shared" si="43"/>
        <v>15</v>
      </c>
      <c r="DG26" s="78">
        <f t="shared" si="44"/>
        <v>16</v>
      </c>
      <c r="DH26" s="78">
        <f t="shared" si="45"/>
        <v>17</v>
      </c>
      <c r="DI26" s="78">
        <f t="shared" si="46"/>
        <v>18</v>
      </c>
      <c r="DJ26" s="78">
        <f t="shared" si="47"/>
        <v>19</v>
      </c>
      <c r="DK26" s="78">
        <f t="shared" si="48"/>
        <v>20</v>
      </c>
      <c r="DL26" s="78">
        <f t="shared" si="49"/>
        <v>21</v>
      </c>
      <c r="DM26" s="78">
        <f t="shared" si="50"/>
        <v>22</v>
      </c>
      <c r="DN26" s="78">
        <f t="shared" si="51"/>
        <v>23</v>
      </c>
      <c r="DO26" s="78">
        <f t="shared" si="52"/>
        <v>24</v>
      </c>
      <c r="DP26" s="78">
        <f t="shared" si="53"/>
        <v>25</v>
      </c>
      <c r="DQ26" s="78">
        <f t="shared" si="54"/>
        <v>26</v>
      </c>
      <c r="DR26" s="78">
        <f t="shared" si="55"/>
        <v>27</v>
      </c>
      <c r="DS26" s="78">
        <f t="shared" si="56"/>
        <v>28</v>
      </c>
      <c r="DT26" s="78">
        <f t="shared" si="57"/>
        <v>29</v>
      </c>
      <c r="DU26" s="78">
        <f t="shared" si="58"/>
        <v>30</v>
      </c>
      <c r="DV26" s="78">
        <f t="shared" si="59"/>
        <v>31</v>
      </c>
      <c r="DW26" s="78">
        <f t="shared" si="60"/>
        <v>32</v>
      </c>
      <c r="DX26" s="79">
        <f t="shared" si="61"/>
        <v>33</v>
      </c>
    </row>
    <row r="27" spans="1:128" ht="38" customHeight="1" x14ac:dyDescent="0.45">
      <c r="A27" s="70">
        <v>28</v>
      </c>
      <c r="B27" s="81" t="s">
        <v>146</v>
      </c>
      <c r="C27" s="71" t="str">
        <f>INDEX(Data!$D$3:$D$29,MATCH('zmena cien tepla'!A27,Data!$A$3:$A$29,0))</f>
        <v>Rekonštrukcia horúcovodného potrubia vetiev Zvolen-Sekier a Zvolen-Zlatý Potok /časť SO 400 HV Rozvod Zvolen-Zlatý Potok a akumulácia tepla</v>
      </c>
      <c r="D27" s="72">
        <f>INDEX(Data!$M$3:$M$29,MATCH('zmena cien tepla'!A27,Data!$A$3:$A$29,0))</f>
        <v>30</v>
      </c>
      <c r="E27" s="72">
        <f>INDEX(Data!$J$3:$J$29,MATCH('zmena cien tepla'!A27,Data!$A$3:$A$29,0))</f>
        <v>2024</v>
      </c>
      <c r="F27" s="74">
        <f>INDEX(Data!$Y$3:$Y$29,MATCH('zmena cien tepla'!A27,Data!$A$3:$A$29,0))</f>
        <v>-114526</v>
      </c>
      <c r="G27" s="73">
        <f t="shared" si="24"/>
        <v>114526</v>
      </c>
      <c r="H27" s="73">
        <f t="shared" si="24"/>
        <v>114526</v>
      </c>
      <c r="I27" s="73">
        <f t="shared" si="24"/>
        <v>114526</v>
      </c>
      <c r="J27" s="73">
        <f t="shared" si="24"/>
        <v>114526</v>
      </c>
      <c r="K27" s="73">
        <f t="shared" si="24"/>
        <v>114526</v>
      </c>
      <c r="L27" s="73">
        <f t="shared" si="24"/>
        <v>114526</v>
      </c>
      <c r="M27" s="73">
        <f t="shared" si="24"/>
        <v>114526</v>
      </c>
      <c r="N27" s="73">
        <f t="shared" si="24"/>
        <v>114526</v>
      </c>
      <c r="O27" s="73">
        <f t="shared" si="24"/>
        <v>114526</v>
      </c>
      <c r="P27" s="73">
        <f t="shared" si="24"/>
        <v>114526</v>
      </c>
      <c r="Q27" s="73">
        <f t="shared" si="24"/>
        <v>114526</v>
      </c>
      <c r="R27" s="73">
        <f t="shared" si="24"/>
        <v>114526</v>
      </c>
      <c r="S27" s="73">
        <f t="shared" si="24"/>
        <v>114526</v>
      </c>
      <c r="T27" s="73">
        <f t="shared" si="24"/>
        <v>114526</v>
      </c>
      <c r="U27" s="73">
        <f t="shared" si="24"/>
        <v>114526</v>
      </c>
      <c r="V27" s="73">
        <f t="shared" si="24"/>
        <v>114526</v>
      </c>
      <c r="W27" s="73">
        <f t="shared" si="21"/>
        <v>114526</v>
      </c>
      <c r="X27" s="73">
        <f t="shared" si="21"/>
        <v>114526</v>
      </c>
      <c r="Y27" s="73">
        <f t="shared" si="21"/>
        <v>114526</v>
      </c>
      <c r="Z27" s="73">
        <f t="shared" si="21"/>
        <v>114526</v>
      </c>
      <c r="AA27" s="73">
        <f t="shared" si="21"/>
        <v>114526</v>
      </c>
      <c r="AB27" s="73">
        <f t="shared" si="21"/>
        <v>114526</v>
      </c>
      <c r="AC27" s="73">
        <f t="shared" si="21"/>
        <v>114526</v>
      </c>
      <c r="AD27" s="73">
        <f t="shared" si="21"/>
        <v>114526</v>
      </c>
      <c r="AE27" s="73">
        <f t="shared" si="21"/>
        <v>114526</v>
      </c>
      <c r="AF27" s="73">
        <f t="shared" si="21"/>
        <v>114526</v>
      </c>
      <c r="AG27" s="73">
        <f t="shared" si="21"/>
        <v>114526</v>
      </c>
      <c r="AH27" s="73">
        <f t="shared" si="21"/>
        <v>114526</v>
      </c>
      <c r="AI27" s="73">
        <f t="shared" si="21"/>
        <v>114526</v>
      </c>
      <c r="AJ27" s="74">
        <f t="shared" si="21"/>
        <v>114526</v>
      </c>
      <c r="AK27" s="73">
        <f t="shared" si="30"/>
        <v>114526</v>
      </c>
      <c r="AL27" s="73">
        <f>SUM($G27:H27)</f>
        <v>229052</v>
      </c>
      <c r="AM27" s="73">
        <f>SUM($G27:I27)</f>
        <v>343578</v>
      </c>
      <c r="AN27" s="73">
        <f>SUM($G27:J27)</f>
        <v>458104</v>
      </c>
      <c r="AO27" s="73">
        <f>SUM($G27:K27)</f>
        <v>572630</v>
      </c>
      <c r="AP27" s="73">
        <f>SUM($G27:L27)</f>
        <v>687156</v>
      </c>
      <c r="AQ27" s="73">
        <f>SUM($G27:M27)</f>
        <v>801682</v>
      </c>
      <c r="AR27" s="73">
        <f>SUM($G27:N27)</f>
        <v>916208</v>
      </c>
      <c r="AS27" s="73">
        <f>SUM($G27:O27)</f>
        <v>1030734</v>
      </c>
      <c r="AT27" s="73">
        <f>SUM($G27:P27)</f>
        <v>1145260</v>
      </c>
      <c r="AU27" s="73">
        <f>SUM($G27:Q27)</f>
        <v>1259786</v>
      </c>
      <c r="AV27" s="73">
        <f>SUM($G27:R27)</f>
        <v>1374312</v>
      </c>
      <c r="AW27" s="73">
        <f>SUM($G27:S27)</f>
        <v>1488838</v>
      </c>
      <c r="AX27" s="73">
        <f>SUM($G27:T27)</f>
        <v>1603364</v>
      </c>
      <c r="AY27" s="73">
        <f>SUM($G27:U27)</f>
        <v>1717890</v>
      </c>
      <c r="AZ27" s="73">
        <f>SUM($G27:V27)</f>
        <v>1832416</v>
      </c>
      <c r="BA27" s="73">
        <f>SUM($G27:W27)</f>
        <v>1946942</v>
      </c>
      <c r="BB27" s="73">
        <f>SUM($G27:X27)</f>
        <v>2061468</v>
      </c>
      <c r="BC27" s="73">
        <f>SUM($G27:Y27)</f>
        <v>2175994</v>
      </c>
      <c r="BD27" s="73">
        <f>SUM($G27:Z27)</f>
        <v>2290520</v>
      </c>
      <c r="BE27" s="73">
        <f>SUM($G27:AA27)</f>
        <v>2405046</v>
      </c>
      <c r="BF27" s="73">
        <f>SUM($G27:AB27)</f>
        <v>2519572</v>
      </c>
      <c r="BG27" s="73">
        <f>SUM($G27:AC27)</f>
        <v>2634098</v>
      </c>
      <c r="BH27" s="73">
        <f>SUM($G27:AD27)</f>
        <v>2748624</v>
      </c>
      <c r="BI27" s="73">
        <f>SUM($G27:AE27)</f>
        <v>2863150</v>
      </c>
      <c r="BJ27" s="73">
        <f>SUM($G27:AF27)</f>
        <v>2977676</v>
      </c>
      <c r="BK27" s="73">
        <f>SUM($G27:AG27)</f>
        <v>3092202</v>
      </c>
      <c r="BL27" s="73">
        <f>SUM($G27:AH27)</f>
        <v>3206728</v>
      </c>
      <c r="BM27" s="73">
        <f>SUM($G27:AI27)</f>
        <v>3321254</v>
      </c>
      <c r="BN27" s="74">
        <f>SUM($G27:AJ27)</f>
        <v>3435780</v>
      </c>
      <c r="BO27" s="76">
        <f>IF(CU27=0,0,G27/(1+Vychodiská!$C$168)^'zmena cien tepla'!CU27)</f>
        <v>103878.45804988661</v>
      </c>
      <c r="BP27" s="73">
        <f>IF(CV27=0,0,H27/(1+Vychodiská!$C$168)^'zmena cien tepla'!CV27)</f>
        <v>98931.864809415812</v>
      </c>
      <c r="BQ27" s="73">
        <f>IF(CW27=0,0,I27/(1+Vychodiská!$C$168)^'zmena cien tepla'!CW27)</f>
        <v>94220.823628015074</v>
      </c>
      <c r="BR27" s="73">
        <f>IF(CX27=0,0,J27/(1+Vychodiská!$C$168)^'zmena cien tepla'!CX27)</f>
        <v>89734.117740966729</v>
      </c>
      <c r="BS27" s="73">
        <f>IF(CY27=0,0,K27/(1+Vychodiská!$C$168)^'zmena cien tepla'!CY27)</f>
        <v>85461.064515206424</v>
      </c>
      <c r="BT27" s="73">
        <f>IF(CZ27=0,0,L27/(1+Vychodiská!$C$168)^'zmena cien tepla'!CZ27)</f>
        <v>81391.49001448229</v>
      </c>
      <c r="BU27" s="73">
        <f>IF(DA27=0,0,M27/(1+Vychodiská!$C$168)^'zmena cien tepla'!DA27)</f>
        <v>77515.704775697421</v>
      </c>
      <c r="BV27" s="73">
        <f>IF(DB27=0,0,N27/(1+Vychodiská!$C$168)^'zmena cien tepla'!DB27)</f>
        <v>73824.480738759448</v>
      </c>
      <c r="BW27" s="73">
        <f>IF(DC27=0,0,O27/(1+Vychodiská!$C$168)^'zmena cien tepla'!DC27)</f>
        <v>70309.029275009001</v>
      </c>
      <c r="BX27" s="73">
        <f>IF(DD27=0,0,P27/(1+Vychodiská!$C$168)^'zmena cien tepla'!DD27)</f>
        <v>66960.980261913326</v>
      </c>
      <c r="BY27" s="73">
        <f>IF(DE27=0,0,Q27/(1+Vychodiská!$C$168)^'zmena cien tepla'!DE27)</f>
        <v>63772.362154203183</v>
      </c>
      <c r="BZ27" s="73">
        <f>IF(DF27=0,0,R27/(1+Vychodiská!$C$168)^'zmena cien tepla'!DF27)</f>
        <v>60735.58300400302</v>
      </c>
      <c r="CA27" s="73">
        <f>IF(DG27=0,0,S27/(1+Vychodiská!$C$168)^'zmena cien tepla'!DG27)</f>
        <v>57843.412384764793</v>
      </c>
      <c r="CB27" s="73">
        <f>IF(DH27=0,0,T27/(1+Vychodiská!$C$168)^'zmena cien tepla'!DH27)</f>
        <v>55088.964175966452</v>
      </c>
      <c r="CC27" s="73">
        <f>IF(DI27=0,0,U27/(1+Vychodiská!$C$168)^'zmena cien tepla'!DI27)</f>
        <v>52465.680167587103</v>
      </c>
      <c r="CD27" s="73">
        <f>IF(DJ27=0,0,V27/(1+Vychodiská!$C$168)^'zmena cien tepla'!DJ27)</f>
        <v>49967.314445321041</v>
      </c>
      <c r="CE27" s="73">
        <f>IF(DK27=0,0,W27/(1+Vychodiská!$C$168)^'zmena cien tepla'!DK27)</f>
        <v>47587.918519353378</v>
      </c>
      <c r="CF27" s="73">
        <f>IF(DL27=0,0,X27/(1+Vychodiská!$C$168)^'zmena cien tepla'!DL27)</f>
        <v>45321.827161288929</v>
      </c>
      <c r="CG27" s="73">
        <f>IF(DM27=0,0,Y27/(1+Vychodiská!$C$168)^'zmena cien tepla'!DM27)</f>
        <v>43163.644915513265</v>
      </c>
      <c r="CH27" s="73">
        <f>IF(DN27=0,0,Z27/(1+Vychodiská!$C$168)^'zmena cien tepla'!DN27)</f>
        <v>41108.233252869781</v>
      </c>
      <c r="CI27" s="73">
        <f>IF(DO27=0,0,AA27/(1+Vychodiská!$C$168)^'zmena cien tepla'!DO27)</f>
        <v>39150.69833606646</v>
      </c>
      <c r="CJ27" s="73">
        <f>IF(DP27=0,0,AB27/(1+Vychodiská!$C$168)^'zmena cien tepla'!DP27)</f>
        <v>37286.379367682333</v>
      </c>
      <c r="CK27" s="73">
        <f>IF(DQ27=0,0,AC27/(1+Vychodiská!$C$168)^'zmena cien tepla'!DQ27)</f>
        <v>35510.837493030798</v>
      </c>
      <c r="CL27" s="73">
        <f>IF(DR27=0,0,AD27/(1+Vychodiská!$C$168)^'zmena cien tepla'!DR27)</f>
        <v>33819.845231457904</v>
      </c>
      <c r="CM27" s="73">
        <f>IF(DS27=0,0,AE27/(1+Vychodiská!$C$168)^'zmena cien tepla'!DS27)</f>
        <v>32209.376410912286</v>
      </c>
      <c r="CN27" s="73">
        <f>IF(DT27=0,0,AF27/(1+Vychodiská!$C$168)^'zmena cien tepla'!DT27)</f>
        <v>30675.596581821224</v>
      </c>
      <c r="CO27" s="73">
        <f>IF(DU27=0,0,AG27/(1+Vychodiská!$C$168)^'zmena cien tepla'!DU27)</f>
        <v>29214.853887448789</v>
      </c>
      <c r="CP27" s="73">
        <f>IF(DV27=0,0,AH27/(1+Vychodiská!$C$168)^'zmena cien tepla'!DV27)</f>
        <v>27823.670368998839</v>
      </c>
      <c r="CQ27" s="73">
        <f>IF(DW27=0,0,AI27/(1+Vychodiská!$C$168)^'zmena cien tepla'!DW27)</f>
        <v>26498.733684760809</v>
      </c>
      <c r="CR27" s="74">
        <f>IF(DX27=0,0,AJ27/(1+Vychodiská!$C$168)^'zmena cien tepla'!DX27)</f>
        <v>25236.889223581715</v>
      </c>
      <c r="CS27" s="77">
        <f t="shared" si="31"/>
        <v>1676709.8345759837</v>
      </c>
      <c r="CU27" s="78">
        <f t="shared" si="32"/>
        <v>2</v>
      </c>
      <c r="CV27" s="78">
        <f t="shared" si="33"/>
        <v>3</v>
      </c>
      <c r="CW27" s="78">
        <f t="shared" si="34"/>
        <v>4</v>
      </c>
      <c r="CX27" s="78">
        <f t="shared" si="35"/>
        <v>5</v>
      </c>
      <c r="CY27" s="78">
        <f t="shared" si="36"/>
        <v>6</v>
      </c>
      <c r="CZ27" s="78">
        <f t="shared" si="37"/>
        <v>7</v>
      </c>
      <c r="DA27" s="78">
        <f t="shared" si="38"/>
        <v>8</v>
      </c>
      <c r="DB27" s="78">
        <f t="shared" si="39"/>
        <v>9</v>
      </c>
      <c r="DC27" s="78">
        <f t="shared" si="40"/>
        <v>10</v>
      </c>
      <c r="DD27" s="78">
        <f t="shared" si="41"/>
        <v>11</v>
      </c>
      <c r="DE27" s="78">
        <f t="shared" si="42"/>
        <v>12</v>
      </c>
      <c r="DF27" s="78">
        <f t="shared" si="43"/>
        <v>13</v>
      </c>
      <c r="DG27" s="78">
        <f t="shared" si="44"/>
        <v>14</v>
      </c>
      <c r="DH27" s="78">
        <f t="shared" si="45"/>
        <v>15</v>
      </c>
      <c r="DI27" s="78">
        <f t="shared" si="46"/>
        <v>16</v>
      </c>
      <c r="DJ27" s="78">
        <f t="shared" si="47"/>
        <v>17</v>
      </c>
      <c r="DK27" s="78">
        <f t="shared" si="48"/>
        <v>18</v>
      </c>
      <c r="DL27" s="78">
        <f t="shared" si="49"/>
        <v>19</v>
      </c>
      <c r="DM27" s="78">
        <f t="shared" si="50"/>
        <v>20</v>
      </c>
      <c r="DN27" s="78">
        <f t="shared" si="51"/>
        <v>21</v>
      </c>
      <c r="DO27" s="78">
        <f t="shared" si="52"/>
        <v>22</v>
      </c>
      <c r="DP27" s="78">
        <f t="shared" si="53"/>
        <v>23</v>
      </c>
      <c r="DQ27" s="78">
        <f t="shared" si="54"/>
        <v>24</v>
      </c>
      <c r="DR27" s="78">
        <f t="shared" si="55"/>
        <v>25</v>
      </c>
      <c r="DS27" s="78">
        <f t="shared" si="56"/>
        <v>26</v>
      </c>
      <c r="DT27" s="78">
        <f t="shared" si="57"/>
        <v>27</v>
      </c>
      <c r="DU27" s="78">
        <f t="shared" si="58"/>
        <v>28</v>
      </c>
      <c r="DV27" s="78">
        <f t="shared" si="59"/>
        <v>29</v>
      </c>
      <c r="DW27" s="78">
        <f t="shared" si="60"/>
        <v>30</v>
      </c>
      <c r="DX27" s="79">
        <f t="shared" si="61"/>
        <v>31</v>
      </c>
    </row>
    <row r="28" spans="1:128" ht="38" customHeight="1" x14ac:dyDescent="0.45">
      <c r="A28" s="70">
        <v>29</v>
      </c>
      <c r="B28" s="81" t="s">
        <v>146</v>
      </c>
      <c r="C28" s="71" t="str">
        <f>INDEX(Data!$D$3:$D$29,MATCH('zmena cien tepla'!A28,Data!$A$3:$A$29,0))</f>
        <v>Zdroj KVET v Teplárni A  a zvýšenie parametrov parných kotlov PK1, PK2</v>
      </c>
      <c r="D28" s="72">
        <f>INDEX(Data!$M$3:$M$29,MATCH('zmena cien tepla'!A28,Data!$A$3:$A$29,0))</f>
        <v>25</v>
      </c>
      <c r="E28" s="72" t="str">
        <f>INDEX(Data!$J$3:$J$29,MATCH('zmena cien tepla'!A28,Data!$A$3:$A$29,0))</f>
        <v>2024 - 2025</v>
      </c>
      <c r="F28" s="74">
        <f>INDEX(Data!$Y$3:$Y$29,MATCH('zmena cien tepla'!A28,Data!$A$3:$A$29,0))</f>
        <v>-1570349</v>
      </c>
      <c r="G28" s="73">
        <f t="shared" si="24"/>
        <v>1570349</v>
      </c>
      <c r="H28" s="73">
        <f t="shared" si="24"/>
        <v>1570349</v>
      </c>
      <c r="I28" s="73">
        <f t="shared" si="24"/>
        <v>1570349</v>
      </c>
      <c r="J28" s="73">
        <f t="shared" si="24"/>
        <v>1570349</v>
      </c>
      <c r="K28" s="73">
        <f t="shared" si="24"/>
        <v>1570349</v>
      </c>
      <c r="L28" s="73">
        <f t="shared" si="24"/>
        <v>1570349</v>
      </c>
      <c r="M28" s="73">
        <f t="shared" si="24"/>
        <v>1570349</v>
      </c>
      <c r="N28" s="73">
        <f t="shared" si="24"/>
        <v>1570349</v>
      </c>
      <c r="O28" s="73">
        <f t="shared" si="24"/>
        <v>1570349</v>
      </c>
      <c r="P28" s="73">
        <f t="shared" si="24"/>
        <v>1570349</v>
      </c>
      <c r="Q28" s="73">
        <f t="shared" si="24"/>
        <v>1570349</v>
      </c>
      <c r="R28" s="73">
        <f t="shared" si="24"/>
        <v>1570349</v>
      </c>
      <c r="S28" s="73">
        <f t="shared" si="24"/>
        <v>1570349</v>
      </c>
      <c r="T28" s="73">
        <f t="shared" si="24"/>
        <v>1570349</v>
      </c>
      <c r="U28" s="73">
        <f t="shared" si="24"/>
        <v>1570349</v>
      </c>
      <c r="V28" s="73">
        <f t="shared" si="24"/>
        <v>1570349</v>
      </c>
      <c r="W28" s="73">
        <f t="shared" si="21"/>
        <v>1570349</v>
      </c>
      <c r="X28" s="73">
        <f t="shared" si="21"/>
        <v>1570349</v>
      </c>
      <c r="Y28" s="73">
        <f t="shared" si="21"/>
        <v>1570349</v>
      </c>
      <c r="Z28" s="73">
        <f t="shared" si="21"/>
        <v>1570349</v>
      </c>
      <c r="AA28" s="73">
        <f t="shared" si="21"/>
        <v>1570349</v>
      </c>
      <c r="AB28" s="73">
        <f t="shared" si="21"/>
        <v>1570349</v>
      </c>
      <c r="AC28" s="73">
        <f t="shared" si="21"/>
        <v>1570349</v>
      </c>
      <c r="AD28" s="73">
        <f t="shared" si="21"/>
        <v>1570349</v>
      </c>
      <c r="AE28" s="73">
        <f t="shared" si="21"/>
        <v>1570349</v>
      </c>
      <c r="AF28" s="73">
        <f t="shared" si="21"/>
        <v>1570349</v>
      </c>
      <c r="AG28" s="73">
        <f t="shared" si="21"/>
        <v>1570349</v>
      </c>
      <c r="AH28" s="73">
        <f t="shared" si="21"/>
        <v>1570349</v>
      </c>
      <c r="AI28" s="73">
        <f t="shared" si="21"/>
        <v>1570349</v>
      </c>
      <c r="AJ28" s="74">
        <f t="shared" si="21"/>
        <v>1570349</v>
      </c>
      <c r="AK28" s="73">
        <f t="shared" si="30"/>
        <v>1570349</v>
      </c>
      <c r="AL28" s="73">
        <f>SUM($G28:H28)</f>
        <v>3140698</v>
      </c>
      <c r="AM28" s="73">
        <f>SUM($G28:I28)</f>
        <v>4711047</v>
      </c>
      <c r="AN28" s="73">
        <f>SUM($G28:J28)</f>
        <v>6281396</v>
      </c>
      <c r="AO28" s="73">
        <f>SUM($G28:K28)</f>
        <v>7851745</v>
      </c>
      <c r="AP28" s="73">
        <f>SUM($G28:L28)</f>
        <v>9422094</v>
      </c>
      <c r="AQ28" s="73">
        <f>SUM($G28:M28)</f>
        <v>10992443</v>
      </c>
      <c r="AR28" s="73">
        <f>SUM($G28:N28)</f>
        <v>12562792</v>
      </c>
      <c r="AS28" s="73">
        <f>SUM($G28:O28)</f>
        <v>14133141</v>
      </c>
      <c r="AT28" s="73">
        <f>SUM($G28:P28)</f>
        <v>15703490</v>
      </c>
      <c r="AU28" s="73">
        <f>SUM($G28:Q28)</f>
        <v>17273839</v>
      </c>
      <c r="AV28" s="73">
        <f>SUM($G28:R28)</f>
        <v>18844188</v>
      </c>
      <c r="AW28" s="73">
        <f>SUM($G28:S28)</f>
        <v>20414537</v>
      </c>
      <c r="AX28" s="73">
        <f>SUM($G28:T28)</f>
        <v>21984886</v>
      </c>
      <c r="AY28" s="73">
        <f>SUM($G28:U28)</f>
        <v>23555235</v>
      </c>
      <c r="AZ28" s="73">
        <f>SUM($G28:V28)</f>
        <v>25125584</v>
      </c>
      <c r="BA28" s="73">
        <f>SUM($G28:W28)</f>
        <v>26695933</v>
      </c>
      <c r="BB28" s="73">
        <f>SUM($G28:X28)</f>
        <v>28266282</v>
      </c>
      <c r="BC28" s="73">
        <f>SUM($G28:Y28)</f>
        <v>29836631</v>
      </c>
      <c r="BD28" s="73">
        <f>SUM($G28:Z28)</f>
        <v>31406980</v>
      </c>
      <c r="BE28" s="73">
        <f>SUM($G28:AA28)</f>
        <v>32977329</v>
      </c>
      <c r="BF28" s="73">
        <f>SUM($G28:AB28)</f>
        <v>34547678</v>
      </c>
      <c r="BG28" s="73">
        <f>SUM($G28:AC28)</f>
        <v>36118027</v>
      </c>
      <c r="BH28" s="73">
        <f>SUM($G28:AD28)</f>
        <v>37688376</v>
      </c>
      <c r="BI28" s="73">
        <f>SUM($G28:AE28)</f>
        <v>39258725</v>
      </c>
      <c r="BJ28" s="73">
        <f>SUM($G28:AF28)</f>
        <v>40829074</v>
      </c>
      <c r="BK28" s="73">
        <f>SUM($G28:AG28)</f>
        <v>42399423</v>
      </c>
      <c r="BL28" s="73">
        <f>SUM($G28:AH28)</f>
        <v>43969772</v>
      </c>
      <c r="BM28" s="73">
        <f>SUM($G28:AI28)</f>
        <v>45540121</v>
      </c>
      <c r="BN28" s="74">
        <f>SUM($G28:AJ28)</f>
        <v>47110470</v>
      </c>
      <c r="BO28" s="76">
        <f>IF(CU28=0,0,G28/(1+Vychodiská!$C$168)^'zmena cien tepla'!CU28)</f>
        <v>1356526.5090163047</v>
      </c>
      <c r="BP28" s="73">
        <f>IF(CV28=0,0,H28/(1+Vychodiská!$C$168)^'zmena cien tepla'!CV28)</f>
        <v>1291930.0085869571</v>
      </c>
      <c r="BQ28" s="73">
        <f>IF(CW28=0,0,I28/(1+Vychodiská!$C$168)^'zmena cien tepla'!CW28)</f>
        <v>1230409.5319875781</v>
      </c>
      <c r="BR28" s="73">
        <f>IF(CX28=0,0,J28/(1+Vychodiská!$C$168)^'zmena cien tepla'!CX28)</f>
        <v>1171818.6018929316</v>
      </c>
      <c r="BS28" s="73">
        <f>IF(CY28=0,0,K28/(1+Vychodiská!$C$168)^'zmena cien tepla'!CY28)</f>
        <v>1116017.7160885062</v>
      </c>
      <c r="BT28" s="73">
        <f>IF(CZ28=0,0,L28/(1+Vychodiská!$C$168)^'zmena cien tepla'!CZ28)</f>
        <v>1062874.015322387</v>
      </c>
      <c r="BU28" s="73">
        <f>IF(DA28=0,0,M28/(1+Vychodiská!$C$168)^'zmena cien tepla'!DA28)</f>
        <v>1012260.9669737017</v>
      </c>
      <c r="BV28" s="73">
        <f>IF(DB28=0,0,N28/(1+Vychodiská!$C$168)^'zmena cien tepla'!DB28)</f>
        <v>964058.06378447788</v>
      </c>
      <c r="BW28" s="73">
        <f>IF(DC28=0,0,O28/(1+Vychodiská!$C$168)^'zmena cien tepla'!DC28)</f>
        <v>918150.53693759791</v>
      </c>
      <c r="BX28" s="73">
        <f>IF(DD28=0,0,P28/(1+Vychodiská!$C$168)^'zmena cien tepla'!DD28)</f>
        <v>874429.08279771241</v>
      </c>
      <c r="BY28" s="73">
        <f>IF(DE28=0,0,Q28/(1+Vychodiská!$C$168)^'zmena cien tepla'!DE28)</f>
        <v>832789.6026644879</v>
      </c>
      <c r="BZ28" s="73">
        <f>IF(DF28=0,0,R28/(1+Vychodiská!$C$168)^'zmena cien tepla'!DF28)</f>
        <v>793132.95491855999</v>
      </c>
      <c r="CA28" s="73">
        <f>IF(DG28=0,0,S28/(1+Vychodiská!$C$168)^'zmena cien tepla'!DG28)</f>
        <v>755364.71897005697</v>
      </c>
      <c r="CB28" s="73">
        <f>IF(DH28=0,0,T28/(1+Vychodiská!$C$168)^'zmena cien tepla'!DH28)</f>
        <v>719394.97044767335</v>
      </c>
      <c r="CC28" s="73">
        <f>IF(DI28=0,0,U28/(1+Vychodiská!$C$168)^'zmena cien tepla'!DI28)</f>
        <v>685138.06709302217</v>
      </c>
      <c r="CD28" s="73">
        <f>IF(DJ28=0,0,V28/(1+Vychodiská!$C$168)^'zmena cien tepla'!DJ28)</f>
        <v>652512.4448504973</v>
      </c>
      <c r="CE28" s="73">
        <f>IF(DK28=0,0,W28/(1+Vychodiská!$C$168)^'zmena cien tepla'!DK28)</f>
        <v>621440.42366714031</v>
      </c>
      <c r="CF28" s="73">
        <f>IF(DL28=0,0,X28/(1+Vychodiská!$C$168)^'zmena cien tepla'!DL28)</f>
        <v>591848.02254013356</v>
      </c>
      <c r="CG28" s="73">
        <f>IF(DM28=0,0,Y28/(1+Vychodiská!$C$168)^'zmena cien tepla'!DM28)</f>
        <v>563664.78337155585</v>
      </c>
      <c r="CH28" s="73">
        <f>IF(DN28=0,0,Z28/(1+Vychodiská!$C$168)^'zmena cien tepla'!DN28)</f>
        <v>536823.60321100557</v>
      </c>
      <c r="CI28" s="73">
        <f>IF(DO28=0,0,AA28/(1+Vychodiská!$C$168)^'zmena cien tepla'!DO28)</f>
        <v>511260.57448667189</v>
      </c>
      <c r="CJ28" s="73">
        <f>IF(DP28=0,0,AB28/(1+Vychodiská!$C$168)^'zmena cien tepla'!DP28)</f>
        <v>486914.8328444495</v>
      </c>
      <c r="CK28" s="73">
        <f>IF(DQ28=0,0,AC28/(1+Vychodiská!$C$168)^'zmena cien tepla'!DQ28)</f>
        <v>463728.412232809</v>
      </c>
      <c r="CL28" s="73">
        <f>IF(DR28=0,0,AD28/(1+Vychodiská!$C$168)^'zmena cien tepla'!DR28)</f>
        <v>441646.10688838951</v>
      </c>
      <c r="CM28" s="73">
        <f>IF(DS28=0,0,AE28/(1+Vychodiská!$C$168)^'zmena cien tepla'!DS28)</f>
        <v>420615.33989370428</v>
      </c>
      <c r="CN28" s="73">
        <f>IF(DT28=0,0,AF28/(1+Vychodiská!$C$168)^'zmena cien tepla'!DT28)</f>
        <v>0</v>
      </c>
      <c r="CO28" s="73">
        <f>IF(DU28=0,0,AG28/(1+Vychodiská!$C$168)^'zmena cien tepla'!DU28)</f>
        <v>0</v>
      </c>
      <c r="CP28" s="73">
        <f>IF(DV28=0,0,AH28/(1+Vychodiská!$C$168)^'zmena cien tepla'!DV28)</f>
        <v>0</v>
      </c>
      <c r="CQ28" s="73">
        <f>IF(DW28=0,0,AI28/(1+Vychodiská!$C$168)^'zmena cien tepla'!DW28)</f>
        <v>0</v>
      </c>
      <c r="CR28" s="74">
        <f>IF(DX28=0,0,AJ28/(1+Vychodiská!$C$168)^'zmena cien tepla'!DX28)</f>
        <v>0</v>
      </c>
      <c r="CS28" s="77">
        <f t="shared" si="31"/>
        <v>20074749.891468309</v>
      </c>
      <c r="CU28" s="78">
        <f t="shared" si="32"/>
        <v>3</v>
      </c>
      <c r="CV28" s="78">
        <f t="shared" si="33"/>
        <v>4</v>
      </c>
      <c r="CW28" s="78">
        <f t="shared" si="34"/>
        <v>5</v>
      </c>
      <c r="CX28" s="78">
        <f t="shared" si="35"/>
        <v>6</v>
      </c>
      <c r="CY28" s="78">
        <f t="shared" si="36"/>
        <v>7</v>
      </c>
      <c r="CZ28" s="78">
        <f t="shared" si="37"/>
        <v>8</v>
      </c>
      <c r="DA28" s="78">
        <f t="shared" si="38"/>
        <v>9</v>
      </c>
      <c r="DB28" s="78">
        <f t="shared" si="39"/>
        <v>10</v>
      </c>
      <c r="DC28" s="78">
        <f t="shared" si="40"/>
        <v>11</v>
      </c>
      <c r="DD28" s="78">
        <f t="shared" si="41"/>
        <v>12</v>
      </c>
      <c r="DE28" s="78">
        <f t="shared" si="42"/>
        <v>13</v>
      </c>
      <c r="DF28" s="78">
        <f t="shared" si="43"/>
        <v>14</v>
      </c>
      <c r="DG28" s="78">
        <f t="shared" si="44"/>
        <v>15</v>
      </c>
      <c r="DH28" s="78">
        <f t="shared" si="45"/>
        <v>16</v>
      </c>
      <c r="DI28" s="78">
        <f t="shared" si="46"/>
        <v>17</v>
      </c>
      <c r="DJ28" s="78">
        <f t="shared" si="47"/>
        <v>18</v>
      </c>
      <c r="DK28" s="78">
        <f t="shared" si="48"/>
        <v>19</v>
      </c>
      <c r="DL28" s="78">
        <f t="shared" si="49"/>
        <v>20</v>
      </c>
      <c r="DM28" s="78">
        <f t="shared" si="50"/>
        <v>21</v>
      </c>
      <c r="DN28" s="78">
        <f t="shared" si="51"/>
        <v>22</v>
      </c>
      <c r="DO28" s="78">
        <f t="shared" si="52"/>
        <v>23</v>
      </c>
      <c r="DP28" s="78">
        <f t="shared" si="53"/>
        <v>24</v>
      </c>
      <c r="DQ28" s="78">
        <f t="shared" si="54"/>
        <v>25</v>
      </c>
      <c r="DR28" s="78">
        <f t="shared" si="55"/>
        <v>26</v>
      </c>
      <c r="DS28" s="78">
        <f t="shared" si="56"/>
        <v>27</v>
      </c>
      <c r="DT28" s="78">
        <f t="shared" si="57"/>
        <v>0</v>
      </c>
      <c r="DU28" s="78">
        <f t="shared" si="58"/>
        <v>0</v>
      </c>
      <c r="DV28" s="78">
        <f t="shared" si="59"/>
        <v>0</v>
      </c>
      <c r="DW28" s="78">
        <f t="shared" si="60"/>
        <v>0</v>
      </c>
      <c r="DX28" s="79">
        <f t="shared" si="61"/>
        <v>0</v>
      </c>
    </row>
    <row r="29" spans="1:128" ht="38" customHeight="1" x14ac:dyDescent="0.45">
      <c r="A29" s="70">
        <v>30</v>
      </c>
      <c r="B29" s="81" t="s">
        <v>146</v>
      </c>
      <c r="C29" s="71" t="str">
        <f>INDEX(Data!$D$3:$D$29,MATCH('zmena cien tepla'!A29,Data!$A$3:$A$29,0))</f>
        <v>Rekonštrukcia horúcovodného potrubia vetiev Zvolen-Sekier a Zvolen-Zlatý Potok /časť SO 500 HV Rozvod Zvolen-Podborová</v>
      </c>
      <c r="D29" s="72">
        <f>INDEX(Data!$M$3:$M$29,MATCH('zmena cien tepla'!A29,Data!$A$3:$A$29,0))</f>
        <v>30</v>
      </c>
      <c r="E29" s="72">
        <f>INDEX(Data!$J$3:$J$29,MATCH('zmena cien tepla'!A29,Data!$A$3:$A$29,0))</f>
        <v>2024</v>
      </c>
      <c r="F29" s="74">
        <f>INDEX(Data!$Y$3:$Y$29,MATCH('zmena cien tepla'!A29,Data!$A$3:$A$29,0))</f>
        <v>-4867</v>
      </c>
      <c r="G29" s="73">
        <f t="shared" si="24"/>
        <v>4867</v>
      </c>
      <c r="H29" s="73">
        <f t="shared" si="24"/>
        <v>4867</v>
      </c>
      <c r="I29" s="73">
        <f t="shared" si="24"/>
        <v>4867</v>
      </c>
      <c r="J29" s="73">
        <f t="shared" si="24"/>
        <v>4867</v>
      </c>
      <c r="K29" s="73">
        <f t="shared" si="24"/>
        <v>4867</v>
      </c>
      <c r="L29" s="73">
        <f t="shared" si="24"/>
        <v>4867</v>
      </c>
      <c r="M29" s="73">
        <f t="shared" si="24"/>
        <v>4867</v>
      </c>
      <c r="N29" s="73">
        <f t="shared" si="24"/>
        <v>4867</v>
      </c>
      <c r="O29" s="73">
        <f t="shared" si="24"/>
        <v>4867</v>
      </c>
      <c r="P29" s="73">
        <f t="shared" si="24"/>
        <v>4867</v>
      </c>
      <c r="Q29" s="73">
        <f t="shared" si="24"/>
        <v>4867</v>
      </c>
      <c r="R29" s="73">
        <f t="shared" si="24"/>
        <v>4867</v>
      </c>
      <c r="S29" s="73">
        <f t="shared" si="24"/>
        <v>4867</v>
      </c>
      <c r="T29" s="73">
        <f t="shared" si="24"/>
        <v>4867</v>
      </c>
      <c r="U29" s="73">
        <f t="shared" si="24"/>
        <v>4867</v>
      </c>
      <c r="V29" s="73">
        <f t="shared" si="24"/>
        <v>4867</v>
      </c>
      <c r="W29" s="73">
        <f t="shared" si="21"/>
        <v>4867</v>
      </c>
      <c r="X29" s="73">
        <f t="shared" si="21"/>
        <v>4867</v>
      </c>
      <c r="Y29" s="73">
        <f t="shared" si="21"/>
        <v>4867</v>
      </c>
      <c r="Z29" s="73">
        <f t="shared" si="21"/>
        <v>4867</v>
      </c>
      <c r="AA29" s="73">
        <f t="shared" si="21"/>
        <v>4867</v>
      </c>
      <c r="AB29" s="73">
        <f t="shared" si="21"/>
        <v>4867</v>
      </c>
      <c r="AC29" s="73">
        <f t="shared" si="21"/>
        <v>4867</v>
      </c>
      <c r="AD29" s="73">
        <f t="shared" si="21"/>
        <v>4867</v>
      </c>
      <c r="AE29" s="73">
        <f t="shared" si="21"/>
        <v>4867</v>
      </c>
      <c r="AF29" s="73">
        <f t="shared" si="21"/>
        <v>4867</v>
      </c>
      <c r="AG29" s="73">
        <f t="shared" si="21"/>
        <v>4867</v>
      </c>
      <c r="AH29" s="73">
        <f t="shared" si="21"/>
        <v>4867</v>
      </c>
      <c r="AI29" s="73">
        <f t="shared" si="21"/>
        <v>4867</v>
      </c>
      <c r="AJ29" s="74">
        <f t="shared" si="21"/>
        <v>4867</v>
      </c>
      <c r="AK29" s="73">
        <f t="shared" si="30"/>
        <v>4867</v>
      </c>
      <c r="AL29" s="73">
        <f>SUM($G29:H29)</f>
        <v>9734</v>
      </c>
      <c r="AM29" s="73">
        <f>SUM($G29:I29)</f>
        <v>14601</v>
      </c>
      <c r="AN29" s="73">
        <f>SUM($G29:J29)</f>
        <v>19468</v>
      </c>
      <c r="AO29" s="73">
        <f>SUM($G29:K29)</f>
        <v>24335</v>
      </c>
      <c r="AP29" s="73">
        <f>SUM($G29:L29)</f>
        <v>29202</v>
      </c>
      <c r="AQ29" s="73">
        <f>SUM($G29:M29)</f>
        <v>34069</v>
      </c>
      <c r="AR29" s="73">
        <f>SUM($G29:N29)</f>
        <v>38936</v>
      </c>
      <c r="AS29" s="73">
        <f>SUM($G29:O29)</f>
        <v>43803</v>
      </c>
      <c r="AT29" s="73">
        <f>SUM($G29:P29)</f>
        <v>48670</v>
      </c>
      <c r="AU29" s="73">
        <f>SUM($G29:Q29)</f>
        <v>53537</v>
      </c>
      <c r="AV29" s="73">
        <f>SUM($G29:R29)</f>
        <v>58404</v>
      </c>
      <c r="AW29" s="73">
        <f>SUM($G29:S29)</f>
        <v>63271</v>
      </c>
      <c r="AX29" s="73">
        <f>SUM($G29:T29)</f>
        <v>68138</v>
      </c>
      <c r="AY29" s="73">
        <f>SUM($G29:U29)</f>
        <v>73005</v>
      </c>
      <c r="AZ29" s="73">
        <f>SUM($G29:V29)</f>
        <v>77872</v>
      </c>
      <c r="BA29" s="73">
        <f>SUM($G29:W29)</f>
        <v>82739</v>
      </c>
      <c r="BB29" s="73">
        <f>SUM($G29:X29)</f>
        <v>87606</v>
      </c>
      <c r="BC29" s="73">
        <f>SUM($G29:Y29)</f>
        <v>92473</v>
      </c>
      <c r="BD29" s="73">
        <f>SUM($G29:Z29)</f>
        <v>97340</v>
      </c>
      <c r="BE29" s="73">
        <f>SUM($G29:AA29)</f>
        <v>102207</v>
      </c>
      <c r="BF29" s="73">
        <f>SUM($G29:AB29)</f>
        <v>107074</v>
      </c>
      <c r="BG29" s="73">
        <f>SUM($G29:AC29)</f>
        <v>111941</v>
      </c>
      <c r="BH29" s="73">
        <f>SUM($G29:AD29)</f>
        <v>116808</v>
      </c>
      <c r="BI29" s="73">
        <f>SUM($G29:AE29)</f>
        <v>121675</v>
      </c>
      <c r="BJ29" s="73">
        <f>SUM($G29:AF29)</f>
        <v>126542</v>
      </c>
      <c r="BK29" s="73">
        <f>SUM($G29:AG29)</f>
        <v>131409</v>
      </c>
      <c r="BL29" s="73">
        <f>SUM($G29:AH29)</f>
        <v>136276</v>
      </c>
      <c r="BM29" s="73">
        <f>SUM($G29:AI29)</f>
        <v>141143</v>
      </c>
      <c r="BN29" s="74">
        <f>SUM($G29:AJ29)</f>
        <v>146010</v>
      </c>
      <c r="BO29" s="76">
        <f>IF(CU29=0,0,G29/(1+Vychodiská!$C$168)^'zmena cien tepla'!CU29)</f>
        <v>4414.5124716553282</v>
      </c>
      <c r="BP29" s="73">
        <f>IF(CV29=0,0,H29/(1+Vychodiská!$C$168)^'zmena cien tepla'!CV29)</f>
        <v>4204.2975920526933</v>
      </c>
      <c r="BQ29" s="73">
        <f>IF(CW29=0,0,I29/(1+Vychodiská!$C$168)^'zmena cien tepla'!CW29)</f>
        <v>4004.0929448120896</v>
      </c>
      <c r="BR29" s="73">
        <f>IF(CX29=0,0,J29/(1+Vychodiská!$C$168)^'zmena cien tepla'!CX29)</f>
        <v>3813.4218522019896</v>
      </c>
      <c r="BS29" s="73">
        <f>IF(CY29=0,0,K29/(1+Vychodiská!$C$168)^'zmena cien tepla'!CY29)</f>
        <v>3631.8303354304667</v>
      </c>
      <c r="BT29" s="73">
        <f>IF(CZ29=0,0,L29/(1+Vychodiská!$C$168)^'zmena cien tepla'!CZ29)</f>
        <v>3458.8860337433011</v>
      </c>
      <c r="BU29" s="73">
        <f>IF(DA29=0,0,M29/(1+Vychodiská!$C$168)^'zmena cien tepla'!DA29)</f>
        <v>3294.1771749936206</v>
      </c>
      <c r="BV29" s="73">
        <f>IF(DB29=0,0,N29/(1+Vychodiská!$C$168)^'zmena cien tepla'!DB29)</f>
        <v>3137.3115952320195</v>
      </c>
      <c r="BW29" s="73">
        <f>IF(DC29=0,0,O29/(1+Vychodiská!$C$168)^'zmena cien tepla'!DC29)</f>
        <v>2987.9158049828757</v>
      </c>
      <c r="BX29" s="73">
        <f>IF(DD29=0,0,P29/(1+Vychodiská!$C$168)^'zmena cien tepla'!DD29)</f>
        <v>2845.6340999836907</v>
      </c>
      <c r="BY29" s="73">
        <f>IF(DE29=0,0,Q29/(1+Vychodiská!$C$168)^'zmena cien tepla'!DE29)</f>
        <v>2710.127714270182</v>
      </c>
      <c r="BZ29" s="73">
        <f>IF(DF29=0,0,R29/(1+Vychodiská!$C$168)^'zmena cien tepla'!DF29)</f>
        <v>2581.074013590649</v>
      </c>
      <c r="CA29" s="73">
        <f>IF(DG29=0,0,S29/(1+Vychodiská!$C$168)^'zmena cien tepla'!DG29)</f>
        <v>2458.1657272291905</v>
      </c>
      <c r="CB29" s="73">
        <f>IF(DH29=0,0,T29/(1+Vychodiská!$C$168)^'zmena cien tepla'!DH29)</f>
        <v>2341.110216408752</v>
      </c>
      <c r="CC29" s="73">
        <f>IF(DI29=0,0,U29/(1+Vychodiská!$C$168)^'zmena cien tepla'!DI29)</f>
        <v>2229.6287775321448</v>
      </c>
      <c r="CD29" s="73">
        <f>IF(DJ29=0,0,V29/(1+Vychodiská!$C$168)^'zmena cien tepla'!DJ29)</f>
        <v>2123.4559786020423</v>
      </c>
      <c r="CE29" s="73">
        <f>IF(DK29=0,0,W29/(1+Vychodiská!$C$168)^'zmena cien tepla'!DK29)</f>
        <v>2022.3390272400404</v>
      </c>
      <c r="CF29" s="73">
        <f>IF(DL29=0,0,X29/(1+Vychodiská!$C$168)^'zmena cien tepla'!DL29)</f>
        <v>1926.0371688000384</v>
      </c>
      <c r="CG29" s="73">
        <f>IF(DM29=0,0,Y29/(1+Vychodiská!$C$168)^'zmena cien tepla'!DM29)</f>
        <v>1834.3211131428939</v>
      </c>
      <c r="CH29" s="73">
        <f>IF(DN29=0,0,Z29/(1+Vychodiská!$C$168)^'zmena cien tepla'!DN29)</f>
        <v>1746.9724887075181</v>
      </c>
      <c r="CI29" s="73">
        <f>IF(DO29=0,0,AA29/(1+Vychodiská!$C$168)^'zmena cien tepla'!DO29)</f>
        <v>1663.7833225785887</v>
      </c>
      <c r="CJ29" s="73">
        <f>IF(DP29=0,0,AB29/(1+Vychodiská!$C$168)^'zmena cien tepla'!DP29)</f>
        <v>1584.5555453129414</v>
      </c>
      <c r="CK29" s="73">
        <f>IF(DQ29=0,0,AC29/(1+Vychodiská!$C$168)^'zmena cien tepla'!DQ29)</f>
        <v>1509.1005193456585</v>
      </c>
      <c r="CL29" s="73">
        <f>IF(DR29=0,0,AD29/(1+Vychodiská!$C$168)^'zmena cien tepla'!DR29)</f>
        <v>1437.2385898530081</v>
      </c>
      <c r="CM29" s="73">
        <f>IF(DS29=0,0,AE29/(1+Vychodiská!$C$168)^'zmena cien tepla'!DS29)</f>
        <v>1368.798657002865</v>
      </c>
      <c r="CN29" s="73">
        <f>IF(DT29=0,0,AF29/(1+Vychodiská!$C$168)^'zmena cien tepla'!DT29)</f>
        <v>1303.6177685741568</v>
      </c>
      <c r="CO29" s="73">
        <f>IF(DU29=0,0,AG29/(1+Vychodiská!$C$168)^'zmena cien tepla'!DU29)</f>
        <v>1241.5407319753876</v>
      </c>
      <c r="CP29" s="73">
        <f>IF(DV29=0,0,AH29/(1+Vychodiská!$C$168)^'zmena cien tepla'!DV29)</f>
        <v>1182.4197447384643</v>
      </c>
      <c r="CQ29" s="73">
        <f>IF(DW29=0,0,AI29/(1+Vychodiská!$C$168)^'zmena cien tepla'!DW29)</f>
        <v>1126.1140426080615</v>
      </c>
      <c r="CR29" s="74">
        <f>IF(DX29=0,0,AJ29/(1+Vychodiská!$C$168)^'zmena cien tepla'!DX29)</f>
        <v>1072.4895643886296</v>
      </c>
      <c r="CS29" s="77">
        <f t="shared" si="31"/>
        <v>71254.970616989274</v>
      </c>
      <c r="CU29" s="78">
        <f t="shared" si="32"/>
        <v>2</v>
      </c>
      <c r="CV29" s="78">
        <f t="shared" si="33"/>
        <v>3</v>
      </c>
      <c r="CW29" s="78">
        <f t="shared" si="34"/>
        <v>4</v>
      </c>
      <c r="CX29" s="78">
        <f t="shared" si="35"/>
        <v>5</v>
      </c>
      <c r="CY29" s="78">
        <f t="shared" si="36"/>
        <v>6</v>
      </c>
      <c r="CZ29" s="78">
        <f t="shared" si="37"/>
        <v>7</v>
      </c>
      <c r="DA29" s="78">
        <f t="shared" si="38"/>
        <v>8</v>
      </c>
      <c r="DB29" s="78">
        <f t="shared" si="39"/>
        <v>9</v>
      </c>
      <c r="DC29" s="78">
        <f t="shared" si="40"/>
        <v>10</v>
      </c>
      <c r="DD29" s="78">
        <f t="shared" si="41"/>
        <v>11</v>
      </c>
      <c r="DE29" s="78">
        <f t="shared" si="42"/>
        <v>12</v>
      </c>
      <c r="DF29" s="78">
        <f t="shared" si="43"/>
        <v>13</v>
      </c>
      <c r="DG29" s="78">
        <f t="shared" si="44"/>
        <v>14</v>
      </c>
      <c r="DH29" s="78">
        <f t="shared" si="45"/>
        <v>15</v>
      </c>
      <c r="DI29" s="78">
        <f t="shared" si="46"/>
        <v>16</v>
      </c>
      <c r="DJ29" s="78">
        <f t="shared" si="47"/>
        <v>17</v>
      </c>
      <c r="DK29" s="78">
        <f t="shared" si="48"/>
        <v>18</v>
      </c>
      <c r="DL29" s="78">
        <f t="shared" si="49"/>
        <v>19</v>
      </c>
      <c r="DM29" s="78">
        <f t="shared" si="50"/>
        <v>20</v>
      </c>
      <c r="DN29" s="78">
        <f t="shared" si="51"/>
        <v>21</v>
      </c>
      <c r="DO29" s="78">
        <f t="shared" si="52"/>
        <v>22</v>
      </c>
      <c r="DP29" s="78">
        <f t="shared" si="53"/>
        <v>23</v>
      </c>
      <c r="DQ29" s="78">
        <f t="shared" si="54"/>
        <v>24</v>
      </c>
      <c r="DR29" s="78">
        <f t="shared" si="55"/>
        <v>25</v>
      </c>
      <c r="DS29" s="78">
        <f t="shared" si="56"/>
        <v>26</v>
      </c>
      <c r="DT29" s="78">
        <f t="shared" si="57"/>
        <v>27</v>
      </c>
      <c r="DU29" s="78">
        <f t="shared" si="58"/>
        <v>28</v>
      </c>
      <c r="DV29" s="78">
        <f t="shared" si="59"/>
        <v>29</v>
      </c>
      <c r="DW29" s="78">
        <f t="shared" si="60"/>
        <v>30</v>
      </c>
      <c r="DX29" s="79">
        <f t="shared" si="61"/>
        <v>31</v>
      </c>
    </row>
    <row r="30" spans="1:128" ht="38" customHeight="1" x14ac:dyDescent="0.45">
      <c r="A30" s="70">
        <v>31</v>
      </c>
      <c r="B30" s="81" t="s">
        <v>146</v>
      </c>
      <c r="C30" s="71" t="str">
        <f>INDEX(Data!$D$3:$D$29,MATCH('zmena cien tepla'!A30,Data!$A$3:$A$29,0))</f>
        <v>Horúcovodná prípojka pre CONTINENTAL Zvolen</v>
      </c>
      <c r="D30" s="72">
        <f>INDEX(Data!$M$3:$M$29,MATCH('zmena cien tepla'!A30,Data!$A$3:$A$29,0))</f>
        <v>30</v>
      </c>
      <c r="E30" s="72" t="str">
        <f>INDEX(Data!$J$3:$J$29,MATCH('zmena cien tepla'!A30,Data!$A$3:$A$29,0))</f>
        <v>2023-2024</v>
      </c>
      <c r="F30" s="74">
        <f>INDEX(Data!$Y$3:$Y$29,MATCH('zmena cien tepla'!A30,Data!$A$3:$A$29,0))</f>
        <v>0</v>
      </c>
      <c r="G30" s="73">
        <f t="shared" si="24"/>
        <v>0</v>
      </c>
      <c r="H30" s="73">
        <f t="shared" si="24"/>
        <v>0</v>
      </c>
      <c r="I30" s="73">
        <f t="shared" si="24"/>
        <v>0</v>
      </c>
      <c r="J30" s="73">
        <f t="shared" si="24"/>
        <v>0</v>
      </c>
      <c r="K30" s="73">
        <f t="shared" si="24"/>
        <v>0</v>
      </c>
      <c r="L30" s="73">
        <f t="shared" si="24"/>
        <v>0</v>
      </c>
      <c r="M30" s="73">
        <f t="shared" si="24"/>
        <v>0</v>
      </c>
      <c r="N30" s="73">
        <f t="shared" si="24"/>
        <v>0</v>
      </c>
      <c r="O30" s="73">
        <f t="shared" si="24"/>
        <v>0</v>
      </c>
      <c r="P30" s="73">
        <f t="shared" si="24"/>
        <v>0</v>
      </c>
      <c r="Q30" s="73">
        <f t="shared" si="24"/>
        <v>0</v>
      </c>
      <c r="R30" s="73">
        <f t="shared" si="24"/>
        <v>0</v>
      </c>
      <c r="S30" s="73">
        <f t="shared" si="24"/>
        <v>0</v>
      </c>
      <c r="T30" s="73">
        <f t="shared" si="24"/>
        <v>0</v>
      </c>
      <c r="U30" s="73">
        <f t="shared" si="24"/>
        <v>0</v>
      </c>
      <c r="V30" s="73">
        <f t="shared" si="24"/>
        <v>0</v>
      </c>
      <c r="W30" s="73">
        <f t="shared" si="21"/>
        <v>0</v>
      </c>
      <c r="X30" s="73">
        <f t="shared" si="21"/>
        <v>0</v>
      </c>
      <c r="Y30" s="73">
        <f t="shared" si="21"/>
        <v>0</v>
      </c>
      <c r="Z30" s="73">
        <f t="shared" si="21"/>
        <v>0</v>
      </c>
      <c r="AA30" s="73">
        <f t="shared" si="21"/>
        <v>0</v>
      </c>
      <c r="AB30" s="73">
        <f t="shared" si="21"/>
        <v>0</v>
      </c>
      <c r="AC30" s="73">
        <f t="shared" si="21"/>
        <v>0</v>
      </c>
      <c r="AD30" s="73">
        <f t="shared" si="21"/>
        <v>0</v>
      </c>
      <c r="AE30" s="73">
        <f t="shared" si="21"/>
        <v>0</v>
      </c>
      <c r="AF30" s="73">
        <f t="shared" si="21"/>
        <v>0</v>
      </c>
      <c r="AG30" s="73">
        <f t="shared" si="21"/>
        <v>0</v>
      </c>
      <c r="AH30" s="73">
        <f t="shared" si="21"/>
        <v>0</v>
      </c>
      <c r="AI30" s="73">
        <f t="shared" si="21"/>
        <v>0</v>
      </c>
      <c r="AJ30" s="74">
        <f t="shared" si="21"/>
        <v>0</v>
      </c>
      <c r="AK30" s="73">
        <f t="shared" si="30"/>
        <v>0</v>
      </c>
      <c r="AL30" s="73">
        <f>SUM($G30:H30)</f>
        <v>0</v>
      </c>
      <c r="AM30" s="73">
        <f>SUM($G30:I30)</f>
        <v>0</v>
      </c>
      <c r="AN30" s="73">
        <f>SUM($G30:J30)</f>
        <v>0</v>
      </c>
      <c r="AO30" s="73">
        <f>SUM($G30:K30)</f>
        <v>0</v>
      </c>
      <c r="AP30" s="73">
        <f>SUM($G30:L30)</f>
        <v>0</v>
      </c>
      <c r="AQ30" s="73">
        <f>SUM($G30:M30)</f>
        <v>0</v>
      </c>
      <c r="AR30" s="73">
        <f>SUM($G30:N30)</f>
        <v>0</v>
      </c>
      <c r="AS30" s="73">
        <f>SUM($G30:O30)</f>
        <v>0</v>
      </c>
      <c r="AT30" s="73">
        <f>SUM($G30:P30)</f>
        <v>0</v>
      </c>
      <c r="AU30" s="73">
        <f>SUM($G30:Q30)</f>
        <v>0</v>
      </c>
      <c r="AV30" s="73">
        <f>SUM($G30:R30)</f>
        <v>0</v>
      </c>
      <c r="AW30" s="73">
        <f>SUM($G30:S30)</f>
        <v>0</v>
      </c>
      <c r="AX30" s="73">
        <f>SUM($G30:T30)</f>
        <v>0</v>
      </c>
      <c r="AY30" s="73">
        <f>SUM($G30:U30)</f>
        <v>0</v>
      </c>
      <c r="AZ30" s="73">
        <f>SUM($G30:V30)</f>
        <v>0</v>
      </c>
      <c r="BA30" s="73">
        <f>SUM($G30:W30)</f>
        <v>0</v>
      </c>
      <c r="BB30" s="73">
        <f>SUM($G30:X30)</f>
        <v>0</v>
      </c>
      <c r="BC30" s="73">
        <f>SUM($G30:Y30)</f>
        <v>0</v>
      </c>
      <c r="BD30" s="73">
        <f>SUM($G30:Z30)</f>
        <v>0</v>
      </c>
      <c r="BE30" s="73">
        <f>SUM($G30:AA30)</f>
        <v>0</v>
      </c>
      <c r="BF30" s="73">
        <f>SUM($G30:AB30)</f>
        <v>0</v>
      </c>
      <c r="BG30" s="73">
        <f>SUM($G30:AC30)</f>
        <v>0</v>
      </c>
      <c r="BH30" s="73">
        <f>SUM($G30:AD30)</f>
        <v>0</v>
      </c>
      <c r="BI30" s="73">
        <f>SUM($G30:AE30)</f>
        <v>0</v>
      </c>
      <c r="BJ30" s="73">
        <f>SUM($G30:AF30)</f>
        <v>0</v>
      </c>
      <c r="BK30" s="73">
        <f>SUM($G30:AG30)</f>
        <v>0</v>
      </c>
      <c r="BL30" s="73">
        <f>SUM($G30:AH30)</f>
        <v>0</v>
      </c>
      <c r="BM30" s="73">
        <f>SUM($G30:AI30)</f>
        <v>0</v>
      </c>
      <c r="BN30" s="74">
        <f>SUM($G30:AJ30)</f>
        <v>0</v>
      </c>
      <c r="BO30" s="76">
        <f>IF(CU30=0,0,G30/(1+Vychodiská!$C$168)^'zmena cien tepla'!CU30)</f>
        <v>0</v>
      </c>
      <c r="BP30" s="73">
        <f>IF(CV30=0,0,H30/(1+Vychodiská!$C$168)^'zmena cien tepla'!CV30)</f>
        <v>0</v>
      </c>
      <c r="BQ30" s="73">
        <f>IF(CW30=0,0,I30/(1+Vychodiská!$C$168)^'zmena cien tepla'!CW30)</f>
        <v>0</v>
      </c>
      <c r="BR30" s="73">
        <f>IF(CX30=0,0,J30/(1+Vychodiská!$C$168)^'zmena cien tepla'!CX30)</f>
        <v>0</v>
      </c>
      <c r="BS30" s="73">
        <f>IF(CY30=0,0,K30/(1+Vychodiská!$C$168)^'zmena cien tepla'!CY30)</f>
        <v>0</v>
      </c>
      <c r="BT30" s="73">
        <f>IF(CZ30=0,0,L30/(1+Vychodiská!$C$168)^'zmena cien tepla'!CZ30)</f>
        <v>0</v>
      </c>
      <c r="BU30" s="73">
        <f>IF(DA30=0,0,M30/(1+Vychodiská!$C$168)^'zmena cien tepla'!DA30)</f>
        <v>0</v>
      </c>
      <c r="BV30" s="73">
        <f>IF(DB30=0,0,N30/(1+Vychodiská!$C$168)^'zmena cien tepla'!DB30)</f>
        <v>0</v>
      </c>
      <c r="BW30" s="73">
        <f>IF(DC30=0,0,O30/(1+Vychodiská!$C$168)^'zmena cien tepla'!DC30)</f>
        <v>0</v>
      </c>
      <c r="BX30" s="73">
        <f>IF(DD30=0,0,P30/(1+Vychodiská!$C$168)^'zmena cien tepla'!DD30)</f>
        <v>0</v>
      </c>
      <c r="BY30" s="73">
        <f>IF(DE30=0,0,Q30/(1+Vychodiská!$C$168)^'zmena cien tepla'!DE30)</f>
        <v>0</v>
      </c>
      <c r="BZ30" s="73">
        <f>IF(DF30=0,0,R30/(1+Vychodiská!$C$168)^'zmena cien tepla'!DF30)</f>
        <v>0</v>
      </c>
      <c r="CA30" s="73">
        <f>IF(DG30=0,0,S30/(1+Vychodiská!$C$168)^'zmena cien tepla'!DG30)</f>
        <v>0</v>
      </c>
      <c r="CB30" s="73">
        <f>IF(DH30=0,0,T30/(1+Vychodiská!$C$168)^'zmena cien tepla'!DH30)</f>
        <v>0</v>
      </c>
      <c r="CC30" s="73">
        <f>IF(DI30=0,0,U30/(1+Vychodiská!$C$168)^'zmena cien tepla'!DI30)</f>
        <v>0</v>
      </c>
      <c r="CD30" s="73">
        <f>IF(DJ30=0,0,V30/(1+Vychodiská!$C$168)^'zmena cien tepla'!DJ30)</f>
        <v>0</v>
      </c>
      <c r="CE30" s="73">
        <f>IF(DK30=0,0,W30/(1+Vychodiská!$C$168)^'zmena cien tepla'!DK30)</f>
        <v>0</v>
      </c>
      <c r="CF30" s="73">
        <f>IF(DL30=0,0,X30/(1+Vychodiská!$C$168)^'zmena cien tepla'!DL30)</f>
        <v>0</v>
      </c>
      <c r="CG30" s="73">
        <f>IF(DM30=0,0,Y30/(1+Vychodiská!$C$168)^'zmena cien tepla'!DM30)</f>
        <v>0</v>
      </c>
      <c r="CH30" s="73">
        <f>IF(DN30=0,0,Z30/(1+Vychodiská!$C$168)^'zmena cien tepla'!DN30)</f>
        <v>0</v>
      </c>
      <c r="CI30" s="73">
        <f>IF(DO30=0,0,AA30/(1+Vychodiská!$C$168)^'zmena cien tepla'!DO30)</f>
        <v>0</v>
      </c>
      <c r="CJ30" s="73">
        <f>IF(DP30=0,0,AB30/(1+Vychodiská!$C$168)^'zmena cien tepla'!DP30)</f>
        <v>0</v>
      </c>
      <c r="CK30" s="73">
        <f>IF(DQ30=0,0,AC30/(1+Vychodiská!$C$168)^'zmena cien tepla'!DQ30)</f>
        <v>0</v>
      </c>
      <c r="CL30" s="73">
        <f>IF(DR30=0,0,AD30/(1+Vychodiská!$C$168)^'zmena cien tepla'!DR30)</f>
        <v>0</v>
      </c>
      <c r="CM30" s="73">
        <f>IF(DS30=0,0,AE30/(1+Vychodiská!$C$168)^'zmena cien tepla'!DS30)</f>
        <v>0</v>
      </c>
      <c r="CN30" s="73">
        <f>IF(DT30=0,0,AF30/(1+Vychodiská!$C$168)^'zmena cien tepla'!DT30)</f>
        <v>0</v>
      </c>
      <c r="CO30" s="73">
        <f>IF(DU30=0,0,AG30/(1+Vychodiská!$C$168)^'zmena cien tepla'!DU30)</f>
        <v>0</v>
      </c>
      <c r="CP30" s="73">
        <f>IF(DV30=0,0,AH30/(1+Vychodiská!$C$168)^'zmena cien tepla'!DV30)</f>
        <v>0</v>
      </c>
      <c r="CQ30" s="73">
        <f>IF(DW30=0,0,AI30/(1+Vychodiská!$C$168)^'zmena cien tepla'!DW30)</f>
        <v>0</v>
      </c>
      <c r="CR30" s="74">
        <f>IF(DX30=0,0,AJ30/(1+Vychodiská!$C$168)^'zmena cien tepla'!DX30)</f>
        <v>0</v>
      </c>
      <c r="CS30" s="77">
        <f t="shared" si="31"/>
        <v>0</v>
      </c>
      <c r="CU30" s="78">
        <f t="shared" si="32"/>
        <v>3</v>
      </c>
      <c r="CV30" s="78">
        <f t="shared" si="33"/>
        <v>4</v>
      </c>
      <c r="CW30" s="78">
        <f t="shared" si="34"/>
        <v>5</v>
      </c>
      <c r="CX30" s="78">
        <f t="shared" si="35"/>
        <v>6</v>
      </c>
      <c r="CY30" s="78">
        <f t="shared" si="36"/>
        <v>7</v>
      </c>
      <c r="CZ30" s="78">
        <f t="shared" si="37"/>
        <v>8</v>
      </c>
      <c r="DA30" s="78">
        <f t="shared" si="38"/>
        <v>9</v>
      </c>
      <c r="DB30" s="78">
        <f t="shared" si="39"/>
        <v>10</v>
      </c>
      <c r="DC30" s="78">
        <f t="shared" si="40"/>
        <v>11</v>
      </c>
      <c r="DD30" s="78">
        <f t="shared" si="41"/>
        <v>12</v>
      </c>
      <c r="DE30" s="78">
        <f t="shared" si="42"/>
        <v>13</v>
      </c>
      <c r="DF30" s="78">
        <f t="shared" si="43"/>
        <v>14</v>
      </c>
      <c r="DG30" s="78">
        <f t="shared" si="44"/>
        <v>15</v>
      </c>
      <c r="DH30" s="78">
        <f t="shared" si="45"/>
        <v>16</v>
      </c>
      <c r="DI30" s="78">
        <f t="shared" si="46"/>
        <v>17</v>
      </c>
      <c r="DJ30" s="78">
        <f t="shared" si="47"/>
        <v>18</v>
      </c>
      <c r="DK30" s="78">
        <f t="shared" si="48"/>
        <v>19</v>
      </c>
      <c r="DL30" s="78">
        <f t="shared" si="49"/>
        <v>20</v>
      </c>
      <c r="DM30" s="78">
        <f t="shared" si="50"/>
        <v>21</v>
      </c>
      <c r="DN30" s="78">
        <f t="shared" si="51"/>
        <v>22</v>
      </c>
      <c r="DO30" s="78">
        <f t="shared" si="52"/>
        <v>23</v>
      </c>
      <c r="DP30" s="78">
        <f t="shared" si="53"/>
        <v>24</v>
      </c>
      <c r="DQ30" s="78">
        <f t="shared" si="54"/>
        <v>25</v>
      </c>
      <c r="DR30" s="78">
        <f t="shared" si="55"/>
        <v>26</v>
      </c>
      <c r="DS30" s="78">
        <f t="shared" si="56"/>
        <v>27</v>
      </c>
      <c r="DT30" s="78">
        <f t="shared" si="57"/>
        <v>28</v>
      </c>
      <c r="DU30" s="78">
        <f t="shared" si="58"/>
        <v>29</v>
      </c>
      <c r="DV30" s="78">
        <f t="shared" si="59"/>
        <v>30</v>
      </c>
      <c r="DW30" s="78">
        <f t="shared" si="60"/>
        <v>31</v>
      </c>
      <c r="DX30" s="79">
        <f t="shared" si="61"/>
        <v>32</v>
      </c>
    </row>
    <row r="31" spans="1:128" x14ac:dyDescent="0.45">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9"/>
    </row>
  </sheetData>
  <mergeCells count="3">
    <mergeCell ref="G1:AJ1"/>
    <mergeCell ref="AK1:BN1"/>
    <mergeCell ref="BO1:CR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30"/>
  <sheetViews>
    <sheetView zoomScale="46" zoomScaleNormal="46" workbookViewId="0">
      <selection activeCell="CW24" sqref="CW24:DZ30"/>
    </sheetView>
  </sheetViews>
  <sheetFormatPr defaultColWidth="8.81640625" defaultRowHeight="16.5" x14ac:dyDescent="0.45"/>
  <cols>
    <col min="1" max="1" width="8.90625" style="81" bestFit="1" customWidth="1"/>
    <col min="2" max="2" width="27.81640625" style="81" bestFit="1" customWidth="1"/>
    <col min="3" max="3" width="27.81640625" style="81" customWidth="1"/>
    <col min="4" max="8" width="24.6328125" style="81" customWidth="1"/>
    <col min="9" max="38" width="11" style="81" customWidth="1"/>
    <col min="39" max="39" width="10.453125" style="81" bestFit="1" customWidth="1"/>
    <col min="40" max="45" width="11" style="81" bestFit="1" customWidth="1"/>
    <col min="46" max="47" width="10.6328125" style="81" bestFit="1" customWidth="1"/>
    <col min="48" max="48" width="11.54296875" style="81" bestFit="1" customWidth="1"/>
    <col min="49" max="49" width="11.1796875" style="81" bestFit="1" customWidth="1"/>
    <col min="50" max="53" width="11.54296875" style="81" bestFit="1" customWidth="1"/>
    <col min="54" max="57" width="11.81640625" style="81" bestFit="1" customWidth="1"/>
    <col min="58" max="58" width="12.08984375" style="81" bestFit="1" customWidth="1"/>
    <col min="59" max="59" width="11.81640625" style="81" bestFit="1" customWidth="1"/>
    <col min="60" max="67" width="12.08984375" style="81" bestFit="1" customWidth="1"/>
    <col min="68" max="68" width="11.08984375" style="81" customWidth="1"/>
    <col min="69" max="69" width="9.90625" style="81" bestFit="1" customWidth="1"/>
    <col min="70" max="75" width="9.54296875" style="81" bestFit="1" customWidth="1"/>
    <col min="76" max="77" width="9.90625" style="81" bestFit="1" customWidth="1"/>
    <col min="78" max="78" width="9.54296875" style="81" bestFit="1" customWidth="1"/>
    <col min="79" max="80" width="9.90625" style="81" bestFit="1" customWidth="1"/>
    <col min="81" max="81" width="9.54296875" style="81" bestFit="1" customWidth="1"/>
    <col min="82" max="84" width="9.90625" style="81" bestFit="1" customWidth="1"/>
    <col min="85" max="85" width="9.54296875" style="81" bestFit="1" customWidth="1"/>
    <col min="86" max="88" width="9.90625" style="81" bestFit="1" customWidth="1"/>
    <col min="89" max="91" width="9.54296875" style="81" bestFit="1" customWidth="1"/>
    <col min="92" max="92" width="9.36328125" style="81" bestFit="1" customWidth="1"/>
    <col min="93" max="93" width="9.54296875" style="81" bestFit="1" customWidth="1"/>
    <col min="94" max="94" width="9.90625" style="81" bestFit="1" customWidth="1"/>
    <col min="95" max="96" width="9.54296875" style="81" bestFit="1" customWidth="1"/>
    <col min="97" max="97" width="9.90625" style="81" bestFit="1" customWidth="1"/>
    <col min="98" max="98" width="7.453125" style="81" customWidth="1"/>
    <col min="99" max="99" width="11.1796875" style="81" bestFit="1" customWidth="1"/>
    <col min="100" max="100" width="8.81640625" style="81"/>
    <col min="101" max="101" width="11.90625" style="81" bestFit="1" customWidth="1"/>
    <col min="102" max="130" width="8.90625" style="81" bestFit="1" customWidth="1"/>
    <col min="131" max="16384" width="8.81640625" style="81"/>
  </cols>
  <sheetData>
    <row r="1" spans="1:130" s="56" customFormat="1" x14ac:dyDescent="0.45">
      <c r="F1" s="57"/>
      <c r="I1" s="333" t="s">
        <v>367</v>
      </c>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8"/>
      <c r="AM1" s="334" t="s">
        <v>368</v>
      </c>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c r="BO1" s="329"/>
      <c r="BP1" s="335"/>
      <c r="BQ1" s="330" t="s">
        <v>366</v>
      </c>
      <c r="BR1" s="331"/>
      <c r="BS1" s="331"/>
      <c r="BT1" s="331"/>
      <c r="BU1" s="331"/>
      <c r="BV1" s="331"/>
      <c r="BW1" s="331"/>
      <c r="BX1" s="331"/>
      <c r="BY1" s="331"/>
      <c r="BZ1" s="331"/>
      <c r="CA1" s="331"/>
      <c r="CB1" s="331"/>
      <c r="CC1" s="331"/>
      <c r="CD1" s="331"/>
      <c r="CE1" s="331"/>
      <c r="CF1" s="331"/>
      <c r="CG1" s="331"/>
      <c r="CH1" s="331"/>
      <c r="CI1" s="331"/>
      <c r="CJ1" s="331"/>
      <c r="CK1" s="331"/>
      <c r="CL1" s="331"/>
      <c r="CM1" s="331"/>
      <c r="CN1" s="331"/>
      <c r="CO1" s="331"/>
      <c r="CP1" s="331"/>
      <c r="CQ1" s="331"/>
      <c r="CR1" s="331"/>
      <c r="CS1" s="331"/>
      <c r="CT1" s="332"/>
      <c r="CU1" s="58" t="s">
        <v>366</v>
      </c>
      <c r="CV1" s="59"/>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row>
    <row r="2" spans="1:130" s="56" customFormat="1" ht="49.5" x14ac:dyDescent="0.45">
      <c r="A2" s="61" t="s">
        <v>12</v>
      </c>
      <c r="B2" s="61" t="s">
        <v>13</v>
      </c>
      <c r="C2" s="61" t="s">
        <v>15</v>
      </c>
      <c r="D2" s="61" t="s">
        <v>22</v>
      </c>
      <c r="E2" s="61" t="s">
        <v>20</v>
      </c>
      <c r="F2" s="62" t="str">
        <f>Data!AA2</f>
        <v xml:space="preserve">Zmena nákladov na opravy, odstávky a pod (EUR/rok) </v>
      </c>
      <c r="G2" s="62" t="str">
        <f>Data!AC2</f>
        <v>Zmena výrobných nákladov po realizácii projektu (EUR/rok)</v>
      </c>
      <c r="H2" s="63" t="str">
        <f>Data!AD2</f>
        <v>Iné predpokladané dopady na cash-flow (EUR/rok)</v>
      </c>
      <c r="I2" s="64">
        <v>1</v>
      </c>
      <c r="J2" s="64">
        <v>2</v>
      </c>
      <c r="K2" s="64">
        <v>3</v>
      </c>
      <c r="L2" s="64">
        <v>4</v>
      </c>
      <c r="M2" s="64">
        <v>5</v>
      </c>
      <c r="N2" s="64">
        <v>6</v>
      </c>
      <c r="O2" s="64">
        <v>7</v>
      </c>
      <c r="P2" s="64">
        <v>8</v>
      </c>
      <c r="Q2" s="64">
        <v>9</v>
      </c>
      <c r="R2" s="64">
        <v>10</v>
      </c>
      <c r="S2" s="64">
        <v>11</v>
      </c>
      <c r="T2" s="64">
        <v>12</v>
      </c>
      <c r="U2" s="64">
        <v>13</v>
      </c>
      <c r="V2" s="64">
        <v>14</v>
      </c>
      <c r="W2" s="64">
        <v>15</v>
      </c>
      <c r="X2" s="64">
        <v>16</v>
      </c>
      <c r="Y2" s="64">
        <v>17</v>
      </c>
      <c r="Z2" s="64">
        <v>18</v>
      </c>
      <c r="AA2" s="64">
        <v>19</v>
      </c>
      <c r="AB2" s="64">
        <v>20</v>
      </c>
      <c r="AC2" s="64">
        <v>21</v>
      </c>
      <c r="AD2" s="64">
        <v>22</v>
      </c>
      <c r="AE2" s="64">
        <v>23</v>
      </c>
      <c r="AF2" s="64">
        <v>24</v>
      </c>
      <c r="AG2" s="64">
        <v>25</v>
      </c>
      <c r="AH2" s="64">
        <v>26</v>
      </c>
      <c r="AI2" s="64">
        <v>27</v>
      </c>
      <c r="AJ2" s="64">
        <v>28</v>
      </c>
      <c r="AK2" s="64">
        <v>29</v>
      </c>
      <c r="AL2" s="65">
        <v>30</v>
      </c>
      <c r="AM2" s="64">
        <v>1</v>
      </c>
      <c r="AN2" s="64">
        <v>2</v>
      </c>
      <c r="AO2" s="64">
        <v>3</v>
      </c>
      <c r="AP2" s="64">
        <v>4</v>
      </c>
      <c r="AQ2" s="64">
        <v>5</v>
      </c>
      <c r="AR2" s="64">
        <v>6</v>
      </c>
      <c r="AS2" s="64">
        <v>7</v>
      </c>
      <c r="AT2" s="64">
        <v>8</v>
      </c>
      <c r="AU2" s="64">
        <v>9</v>
      </c>
      <c r="AV2" s="64">
        <v>10</v>
      </c>
      <c r="AW2" s="64">
        <v>11</v>
      </c>
      <c r="AX2" s="64">
        <v>12</v>
      </c>
      <c r="AY2" s="64">
        <v>13</v>
      </c>
      <c r="AZ2" s="64">
        <v>14</v>
      </c>
      <c r="BA2" s="64">
        <v>15</v>
      </c>
      <c r="BB2" s="64">
        <v>16</v>
      </c>
      <c r="BC2" s="64">
        <v>17</v>
      </c>
      <c r="BD2" s="64">
        <v>18</v>
      </c>
      <c r="BE2" s="64">
        <v>19</v>
      </c>
      <c r="BF2" s="64">
        <v>20</v>
      </c>
      <c r="BG2" s="64">
        <v>21</v>
      </c>
      <c r="BH2" s="64">
        <v>22</v>
      </c>
      <c r="BI2" s="64">
        <v>23</v>
      </c>
      <c r="BJ2" s="64">
        <v>24</v>
      </c>
      <c r="BK2" s="64">
        <v>25</v>
      </c>
      <c r="BL2" s="64">
        <v>26</v>
      </c>
      <c r="BM2" s="64">
        <v>27</v>
      </c>
      <c r="BN2" s="64">
        <v>28</v>
      </c>
      <c r="BO2" s="64">
        <v>29</v>
      </c>
      <c r="BP2" s="65">
        <v>30</v>
      </c>
      <c r="BQ2" s="66">
        <v>1</v>
      </c>
      <c r="BR2" s="67">
        <v>2</v>
      </c>
      <c r="BS2" s="67">
        <v>3</v>
      </c>
      <c r="BT2" s="67">
        <v>4</v>
      </c>
      <c r="BU2" s="67">
        <v>5</v>
      </c>
      <c r="BV2" s="67">
        <v>6</v>
      </c>
      <c r="BW2" s="67">
        <v>7</v>
      </c>
      <c r="BX2" s="67">
        <v>8</v>
      </c>
      <c r="BY2" s="67">
        <v>9</v>
      </c>
      <c r="BZ2" s="67">
        <v>10</v>
      </c>
      <c r="CA2" s="67">
        <v>11</v>
      </c>
      <c r="CB2" s="67">
        <v>12</v>
      </c>
      <c r="CC2" s="67">
        <v>13</v>
      </c>
      <c r="CD2" s="67">
        <v>14</v>
      </c>
      <c r="CE2" s="67">
        <v>15</v>
      </c>
      <c r="CF2" s="67">
        <v>16</v>
      </c>
      <c r="CG2" s="67">
        <v>17</v>
      </c>
      <c r="CH2" s="67">
        <v>18</v>
      </c>
      <c r="CI2" s="67">
        <v>19</v>
      </c>
      <c r="CJ2" s="67">
        <v>20</v>
      </c>
      <c r="CK2" s="67">
        <v>21</v>
      </c>
      <c r="CL2" s="67">
        <v>22</v>
      </c>
      <c r="CM2" s="67">
        <v>23</v>
      </c>
      <c r="CN2" s="67">
        <v>24</v>
      </c>
      <c r="CO2" s="67">
        <v>25</v>
      </c>
      <c r="CP2" s="67">
        <v>26</v>
      </c>
      <c r="CQ2" s="67">
        <v>27</v>
      </c>
      <c r="CR2" s="67">
        <v>28</v>
      </c>
      <c r="CS2" s="67">
        <v>29</v>
      </c>
      <c r="CT2" s="68">
        <v>30</v>
      </c>
      <c r="CU2" s="69" t="s">
        <v>369</v>
      </c>
      <c r="CV2" s="67"/>
      <c r="CW2" s="67">
        <v>1</v>
      </c>
      <c r="CX2" s="67">
        <v>2</v>
      </c>
      <c r="CY2" s="67">
        <v>3</v>
      </c>
      <c r="CZ2" s="67">
        <v>4</v>
      </c>
      <c r="DA2" s="67">
        <v>5</v>
      </c>
      <c r="DB2" s="67">
        <v>6</v>
      </c>
      <c r="DC2" s="67">
        <v>7</v>
      </c>
      <c r="DD2" s="67">
        <v>8</v>
      </c>
      <c r="DE2" s="67">
        <v>9</v>
      </c>
      <c r="DF2" s="67">
        <v>10</v>
      </c>
      <c r="DG2" s="67">
        <v>11</v>
      </c>
      <c r="DH2" s="67">
        <v>12</v>
      </c>
      <c r="DI2" s="67">
        <v>13</v>
      </c>
      <c r="DJ2" s="67">
        <v>14</v>
      </c>
      <c r="DK2" s="67">
        <v>15</v>
      </c>
      <c r="DL2" s="67">
        <v>16</v>
      </c>
      <c r="DM2" s="67">
        <v>17</v>
      </c>
      <c r="DN2" s="67">
        <v>18</v>
      </c>
      <c r="DO2" s="67">
        <v>19</v>
      </c>
      <c r="DP2" s="67">
        <v>20</v>
      </c>
      <c r="DQ2" s="67">
        <v>21</v>
      </c>
      <c r="DR2" s="67">
        <v>22</v>
      </c>
      <c r="DS2" s="67">
        <v>23</v>
      </c>
      <c r="DT2" s="67">
        <v>24</v>
      </c>
      <c r="DU2" s="67">
        <v>25</v>
      </c>
      <c r="DV2" s="67">
        <v>26</v>
      </c>
      <c r="DW2" s="67">
        <v>27</v>
      </c>
      <c r="DX2" s="67">
        <v>28</v>
      </c>
      <c r="DY2" s="67">
        <v>29</v>
      </c>
      <c r="DZ2" s="68">
        <v>30</v>
      </c>
    </row>
    <row r="3" spans="1:130" s="80" customFormat="1" ht="31" customHeight="1" x14ac:dyDescent="0.35">
      <c r="A3" s="70">
        <v>1</v>
      </c>
      <c r="B3" s="71" t="s">
        <v>71</v>
      </c>
      <c r="C3" s="71" t="str">
        <f>INDEX(Data!$D$3:$D$29,MATCH('výrobné a prevádzkové n'!A3,Data!$A$3:$A$29,0))</f>
        <v>Zokruhovanie Staré mesto II. etapa</v>
      </c>
      <c r="D3" s="72">
        <f>INDEX(Data!$M$3:$M$29,MATCH('výrobné a prevádzkové n'!A3,Data!$A$3:$A$29,0))</f>
        <v>30</v>
      </c>
      <c r="E3" s="72" t="str">
        <f>INDEX(Data!$J$3:$J$29,MATCH('výrobné a prevádzkové n'!A3,Data!$A$3:$A$29,0))</f>
        <v>2024-2029</v>
      </c>
      <c r="F3" s="73">
        <f>INDEX(Data!$AA$3:$AA$29,MATCH('výrobné a prevádzkové n'!A3,Data!$A$3:$A$29,0))</f>
        <v>0</v>
      </c>
      <c r="G3" s="73">
        <f>INDEX(Data!$AC$3:$AC$29,MATCH('výrobné a prevádzkové n'!A3,Data!$A$3:$A$29,0))</f>
        <v>-20000</v>
      </c>
      <c r="H3" s="74">
        <f>INDEX(Data!$AD$3:$AD$29,MATCH('výrobné a prevádzkové n'!A3,Data!$A$3:$A$29,0))</f>
        <v>0</v>
      </c>
      <c r="I3" s="73">
        <f>($F3+$G3-$H3)*-1</f>
        <v>20000</v>
      </c>
      <c r="J3" s="73">
        <f t="shared" ref="J3:AL12" si="0">($F3+$G3-$H3)*-1</f>
        <v>20000</v>
      </c>
      <c r="K3" s="73">
        <f t="shared" si="0"/>
        <v>20000</v>
      </c>
      <c r="L3" s="73">
        <f t="shared" si="0"/>
        <v>20000</v>
      </c>
      <c r="M3" s="73">
        <f t="shared" si="0"/>
        <v>20000</v>
      </c>
      <c r="N3" s="73">
        <f t="shared" si="0"/>
        <v>20000</v>
      </c>
      <c r="O3" s="73">
        <f t="shared" si="0"/>
        <v>20000</v>
      </c>
      <c r="P3" s="73">
        <f t="shared" si="0"/>
        <v>20000</v>
      </c>
      <c r="Q3" s="73">
        <f t="shared" si="0"/>
        <v>20000</v>
      </c>
      <c r="R3" s="73">
        <f t="shared" si="0"/>
        <v>20000</v>
      </c>
      <c r="S3" s="73">
        <f t="shared" si="0"/>
        <v>20000</v>
      </c>
      <c r="T3" s="73">
        <f t="shared" si="0"/>
        <v>20000</v>
      </c>
      <c r="U3" s="73">
        <f t="shared" si="0"/>
        <v>20000</v>
      </c>
      <c r="V3" s="73">
        <f t="shared" si="0"/>
        <v>20000</v>
      </c>
      <c r="W3" s="73">
        <f t="shared" si="0"/>
        <v>20000</v>
      </c>
      <c r="X3" s="73">
        <f t="shared" si="0"/>
        <v>20000</v>
      </c>
      <c r="Y3" s="73">
        <f t="shared" si="0"/>
        <v>20000</v>
      </c>
      <c r="Z3" s="73">
        <f t="shared" si="0"/>
        <v>20000</v>
      </c>
      <c r="AA3" s="73">
        <f t="shared" si="0"/>
        <v>20000</v>
      </c>
      <c r="AB3" s="73">
        <f t="shared" si="0"/>
        <v>20000</v>
      </c>
      <c r="AC3" s="73">
        <f t="shared" si="0"/>
        <v>20000</v>
      </c>
      <c r="AD3" s="73">
        <f t="shared" si="0"/>
        <v>20000</v>
      </c>
      <c r="AE3" s="73">
        <f t="shared" si="0"/>
        <v>20000</v>
      </c>
      <c r="AF3" s="73">
        <f t="shared" si="0"/>
        <v>20000</v>
      </c>
      <c r="AG3" s="73">
        <f t="shared" si="0"/>
        <v>20000</v>
      </c>
      <c r="AH3" s="73">
        <f t="shared" si="0"/>
        <v>20000</v>
      </c>
      <c r="AI3" s="73">
        <f t="shared" si="0"/>
        <v>20000</v>
      </c>
      <c r="AJ3" s="73">
        <f t="shared" si="0"/>
        <v>20000</v>
      </c>
      <c r="AK3" s="73">
        <f t="shared" si="0"/>
        <v>20000</v>
      </c>
      <c r="AL3" s="73">
        <f t="shared" si="0"/>
        <v>20000</v>
      </c>
      <c r="AM3" s="73">
        <f>I3</f>
        <v>20000</v>
      </c>
      <c r="AN3" s="73">
        <f>SUM($I3:J3)</f>
        <v>40000</v>
      </c>
      <c r="AO3" s="73">
        <f>SUM($I3:K3)</f>
        <v>60000</v>
      </c>
      <c r="AP3" s="73">
        <f>SUM($I3:L3)</f>
        <v>80000</v>
      </c>
      <c r="AQ3" s="73">
        <f>SUM($I3:M3)</f>
        <v>100000</v>
      </c>
      <c r="AR3" s="73">
        <f>SUM($I3:N3)</f>
        <v>120000</v>
      </c>
      <c r="AS3" s="73">
        <f>SUM($I3:O3)</f>
        <v>140000</v>
      </c>
      <c r="AT3" s="73">
        <f>SUM($I3:P3)</f>
        <v>160000</v>
      </c>
      <c r="AU3" s="73">
        <f>SUM($I3:Q3)</f>
        <v>180000</v>
      </c>
      <c r="AV3" s="73">
        <f>SUM($I3:R3)</f>
        <v>200000</v>
      </c>
      <c r="AW3" s="73">
        <f>SUM($I3:S3)</f>
        <v>220000</v>
      </c>
      <c r="AX3" s="73">
        <f>SUM($I3:T3)</f>
        <v>240000</v>
      </c>
      <c r="AY3" s="73">
        <f>SUM($I3:U3)</f>
        <v>260000</v>
      </c>
      <c r="AZ3" s="73">
        <f>SUM($I3:V3)</f>
        <v>280000</v>
      </c>
      <c r="BA3" s="73">
        <f>SUM($I3:W3)</f>
        <v>300000</v>
      </c>
      <c r="BB3" s="73">
        <f>SUM($I3:X3)</f>
        <v>320000</v>
      </c>
      <c r="BC3" s="73">
        <f>SUM($I3:Y3)</f>
        <v>340000</v>
      </c>
      <c r="BD3" s="73">
        <f>SUM($I3:Z3)</f>
        <v>360000</v>
      </c>
      <c r="BE3" s="73">
        <f>SUM($I3:AA3)</f>
        <v>380000</v>
      </c>
      <c r="BF3" s="73">
        <f>SUM($I3:AB3)</f>
        <v>400000</v>
      </c>
      <c r="BG3" s="73">
        <f>SUM($I3:AC3)</f>
        <v>420000</v>
      </c>
      <c r="BH3" s="73">
        <f>SUM($I3:AD3)</f>
        <v>440000</v>
      </c>
      <c r="BI3" s="73">
        <f>SUM($I3:AE3)</f>
        <v>460000</v>
      </c>
      <c r="BJ3" s="73">
        <f>SUM($I3:AF3)</f>
        <v>480000</v>
      </c>
      <c r="BK3" s="73">
        <f>SUM($I3:AG3)</f>
        <v>500000</v>
      </c>
      <c r="BL3" s="73">
        <f>SUM($I3:AH3)</f>
        <v>520000</v>
      </c>
      <c r="BM3" s="73">
        <f>SUM($I3:AI3)</f>
        <v>540000</v>
      </c>
      <c r="BN3" s="73">
        <f>SUM($I3:AJ3)</f>
        <v>560000</v>
      </c>
      <c r="BO3" s="73">
        <f>SUM($I3:AK3)</f>
        <v>580000</v>
      </c>
      <c r="BP3" s="75">
        <f>SUM($I3:AL3)</f>
        <v>600000</v>
      </c>
      <c r="BQ3" s="76">
        <f>IF(CW3=0,0,I3/((1+Vychodiská!$C$167)^'výrobné a prevádzkové n'!CW3))</f>
        <v>15198.356264041266</v>
      </c>
      <c r="BR3" s="73">
        <f>IF(CX3=0,0,J3/((1+Vychodiská!$C$167)^'výrobné a prevádzkové n'!CX3))</f>
        <v>14613.804100039675</v>
      </c>
      <c r="BS3" s="73">
        <f>IF(CY3=0,0,K3/((1+Vychodiská!$C$167)^'výrobné a prevádzkové n'!CY3))</f>
        <v>14051.73471157661</v>
      </c>
      <c r="BT3" s="73">
        <f>IF(CZ3=0,0,L3/((1+Vychodiská!$C$167)^'výrobné a prevádzkové n'!CZ3))</f>
        <v>13511.28337651597</v>
      </c>
      <c r="BU3" s="73">
        <f>IF(DA3=0,0,M3/((1+Vychodiská!$C$167)^'výrobné a prevádzkové n'!DA3))</f>
        <v>12991.618631265357</v>
      </c>
      <c r="BV3" s="73">
        <f>IF(DB3=0,0,N3/((1+Vychodiská!$C$167)^'výrobné a prevádzkové n'!DB3))</f>
        <v>12491.940991601303</v>
      </c>
      <c r="BW3" s="73">
        <f>IF(DC3=0,0,O3/((1+Vychodiská!$C$167)^'výrobné a prevádzkové n'!DC3))</f>
        <v>12011.481722693559</v>
      </c>
      <c r="BX3" s="73">
        <f>IF(DD3=0,0,P3/((1+Vychodiská!$C$167)^'výrobné a prevádzkové n'!DD3))</f>
        <v>11549.501656436116</v>
      </c>
      <c r="BY3" s="73">
        <f>IF(DE3=0,0,Q3/((1+Vychodiská!$C$167)^'výrobné a prevádzkové n'!DE3))</f>
        <v>11105.290054265495</v>
      </c>
      <c r="BZ3" s="73">
        <f>IF(DF3=0,0,R3/((1+Vychodiská!$C$167)^'výrobné a prevádzkové n'!DF3))</f>
        <v>10678.163513716821</v>
      </c>
      <c r="CA3" s="73">
        <f>IF(DG3=0,0,S3/((1+Vychodiská!$C$167)^'výrobné a prevádzkové n'!DG3))</f>
        <v>10267.464917035404</v>
      </c>
      <c r="CB3" s="73">
        <f>IF(DH3=0,0,T3/((1+Vychodiská!$C$167)^'výrobné a prevádzkové n'!DH3))</f>
        <v>9872.5624202263498</v>
      </c>
      <c r="CC3" s="73">
        <f>IF(DI3=0,0,U3/((1+Vychodiská!$C$167)^'výrobné a prevádzkové n'!DI3))</f>
        <v>9492.8484809868751</v>
      </c>
      <c r="CD3" s="73">
        <f>IF(DJ3=0,0,V3/((1+Vychodiská!$C$167)^'výrobné a prevádzkové n'!DJ3))</f>
        <v>9127.7389240258417</v>
      </c>
      <c r="CE3" s="73">
        <f>IF(DK3=0,0,W3/((1+Vychodiská!$C$167)^'výrobné a prevádzkové n'!DK3))</f>
        <v>8776.6720423325369</v>
      </c>
      <c r="CF3" s="73">
        <f>IF(DL3=0,0,X3/((1+Vychodiská!$C$167)^'výrobné a prevádzkové n'!DL3))</f>
        <v>8439.1077330120552</v>
      </c>
      <c r="CG3" s="73">
        <f>IF(DM3=0,0,Y3/((1+Vychodiská!$C$167)^'výrobné a prevádzkové n'!DM3))</f>
        <v>8114.5266663577468</v>
      </c>
      <c r="CH3" s="73">
        <f>IF(DN3=0,0,Z3/((1+Vychodiská!$C$167)^'výrobné a prevádzkové n'!DN3))</f>
        <v>7802.4294868824481</v>
      </c>
      <c r="CI3" s="73">
        <f>IF(DO3=0,0,AA3/((1+Vychodiská!$C$167)^'výrobné a prevádzkové n'!DO3))</f>
        <v>7502.3360450792752</v>
      </c>
      <c r="CJ3" s="73">
        <f>IF(DP3=0,0,AB3/((1+Vychodiská!$C$167)^'výrobné a prevádzkové n'!DP3))</f>
        <v>7213.7846587300737</v>
      </c>
      <c r="CK3" s="73">
        <f>IF(DQ3=0,0,AC3/((1+Vychodiská!$C$167)^'výrobné a prevádzkové n'!DQ3))</f>
        <v>6936.33140262507</v>
      </c>
      <c r="CL3" s="73">
        <f>IF(DR3=0,0,AD3/((1+Vychodiská!$C$167)^'výrobné a prevádzkové n'!DR3))</f>
        <v>6669.5494256010279</v>
      </c>
      <c r="CM3" s="73">
        <f>IF(DS3=0,0,AE3/((1+Vychodiská!$C$167)^'výrobné a prevádzkové n'!DS3))</f>
        <v>6413.0282938471419</v>
      </c>
      <c r="CN3" s="73">
        <f>IF(DT3=0,0,AF3/((1+Vychodiská!$C$167)^'výrobné a prevádzkové n'!DT3))</f>
        <v>6166.3733594684063</v>
      </c>
      <c r="CO3" s="73">
        <f>IF(DU3=0,0,AG3/((1+Vychodiská!$C$167)^'výrobné a prevádzkové n'!DU3))</f>
        <v>5929.2051533350059</v>
      </c>
      <c r="CP3" s="73">
        <f>IF(DV3=0,0,AH3/((1+Vychodiská!$C$167)^'výrobné a prevádzkové n'!DV3))</f>
        <v>5701.1588012836592</v>
      </c>
      <c r="CQ3" s="73">
        <f>IF(DW3=0,0,AI3/((1+Vychodiská!$C$167)^'výrobné a prevádzkové n'!DW3))</f>
        <v>5481.8834627727492</v>
      </c>
      <c r="CR3" s="73">
        <f>IF(DX3=0,0,AJ3/((1+Vychodiská!$C$167)^'výrobné a prevádzkové n'!DX3))</f>
        <v>5271.0417911276427</v>
      </c>
      <c r="CS3" s="73">
        <f>IF(DY3=0,0,AK3/((1+Vychodiská!$C$167)^'výrobné a prevádzkové n'!DY3))</f>
        <v>5068.3094145458099</v>
      </c>
      <c r="CT3" s="74">
        <f>IF(DZ3=0,0,AL3/((1+Vychodiská!$C$167)^'výrobné a prevádzkové n'!DZ3))</f>
        <v>4873.3744370632794</v>
      </c>
      <c r="CU3" s="77">
        <f>SUM(BQ3:CT3)</f>
        <v>273322.90193849063</v>
      </c>
      <c r="CV3" s="73"/>
      <c r="CW3" s="78">
        <f t="shared" ref="CW3:CW24" si="1">(VALUE(RIGHT(E3,4))-VALUE(LEFT(E3,4)))+2</f>
        <v>7</v>
      </c>
      <c r="CX3" s="78">
        <f>IF(CW3=0,0,IF(CX$2&gt;$D3,0,CW3+1))</f>
        <v>8</v>
      </c>
      <c r="CY3" s="78">
        <f t="shared" ref="CY3:DZ3" si="2">IF(CX3=0,0,IF(CY$2&gt;$D3,0,CX3+1))</f>
        <v>9</v>
      </c>
      <c r="CZ3" s="78">
        <f t="shared" si="2"/>
        <v>10</v>
      </c>
      <c r="DA3" s="78">
        <f t="shared" si="2"/>
        <v>11</v>
      </c>
      <c r="DB3" s="78">
        <f t="shared" si="2"/>
        <v>12</v>
      </c>
      <c r="DC3" s="78">
        <f t="shared" si="2"/>
        <v>13</v>
      </c>
      <c r="DD3" s="78">
        <f t="shared" si="2"/>
        <v>14</v>
      </c>
      <c r="DE3" s="78">
        <f t="shared" si="2"/>
        <v>15</v>
      </c>
      <c r="DF3" s="78">
        <f t="shared" si="2"/>
        <v>16</v>
      </c>
      <c r="DG3" s="78">
        <f t="shared" si="2"/>
        <v>17</v>
      </c>
      <c r="DH3" s="78">
        <f t="shared" si="2"/>
        <v>18</v>
      </c>
      <c r="DI3" s="78">
        <f t="shared" si="2"/>
        <v>19</v>
      </c>
      <c r="DJ3" s="78">
        <f t="shared" si="2"/>
        <v>20</v>
      </c>
      <c r="DK3" s="78">
        <f t="shared" si="2"/>
        <v>21</v>
      </c>
      <c r="DL3" s="78">
        <f t="shared" si="2"/>
        <v>22</v>
      </c>
      <c r="DM3" s="78">
        <f t="shared" si="2"/>
        <v>23</v>
      </c>
      <c r="DN3" s="78">
        <f t="shared" si="2"/>
        <v>24</v>
      </c>
      <c r="DO3" s="78">
        <f t="shared" si="2"/>
        <v>25</v>
      </c>
      <c r="DP3" s="78">
        <f t="shared" si="2"/>
        <v>26</v>
      </c>
      <c r="DQ3" s="78">
        <f t="shared" si="2"/>
        <v>27</v>
      </c>
      <c r="DR3" s="78">
        <f t="shared" si="2"/>
        <v>28</v>
      </c>
      <c r="DS3" s="78">
        <f t="shared" si="2"/>
        <v>29</v>
      </c>
      <c r="DT3" s="78">
        <f t="shared" si="2"/>
        <v>30</v>
      </c>
      <c r="DU3" s="78">
        <f t="shared" si="2"/>
        <v>31</v>
      </c>
      <c r="DV3" s="78">
        <f t="shared" si="2"/>
        <v>32</v>
      </c>
      <c r="DW3" s="78">
        <f t="shared" si="2"/>
        <v>33</v>
      </c>
      <c r="DX3" s="78">
        <f t="shared" si="2"/>
        <v>34</v>
      </c>
      <c r="DY3" s="78">
        <f t="shared" si="2"/>
        <v>35</v>
      </c>
      <c r="DZ3" s="79">
        <f t="shared" si="2"/>
        <v>36</v>
      </c>
    </row>
    <row r="4" spans="1:130" s="80" customFormat="1" ht="31" customHeight="1" x14ac:dyDescent="0.35">
      <c r="A4" s="70">
        <v>2</v>
      </c>
      <c r="B4" s="71" t="s">
        <v>71</v>
      </c>
      <c r="C4" s="71" t="str">
        <f>INDEX(Data!$D$3:$D$29,MATCH('výrobné a prevádzkové n'!A4,Data!$A$3:$A$29,0))</f>
        <v>Prekládka HV DN 300 Mlynská dolina</v>
      </c>
      <c r="D4" s="72">
        <f>INDEX(Data!$M$3:$M$29,MATCH('výrobné a prevádzkové n'!A4,Data!$A$3:$A$29,0))</f>
        <v>30</v>
      </c>
      <c r="E4" s="72">
        <f>INDEX(Data!$J$3:$J$29,MATCH('výrobné a prevádzkové n'!A4,Data!$A$3:$A$29,0))</f>
        <v>2024</v>
      </c>
      <c r="F4" s="73">
        <f>INDEX(Data!$AA$3:$AA$29,MATCH('výrobné a prevádzkové n'!A4,Data!$A$3:$A$29,0))</f>
        <v>10000</v>
      </c>
      <c r="G4" s="73">
        <f>INDEX(Data!$AC$3:$AC$29,MATCH('výrobné a prevádzkové n'!A4,Data!$A$3:$A$29,0))</f>
        <v>-15000</v>
      </c>
      <c r="H4" s="74">
        <f>INDEX(Data!$AD$3:$AD$29,MATCH('výrobné a prevádzkové n'!A4,Data!$A$3:$A$29,0))</f>
        <v>0</v>
      </c>
      <c r="I4" s="73">
        <f t="shared" ref="I4:X25" si="3">($F4+$G4-$H4)*-1</f>
        <v>5000</v>
      </c>
      <c r="J4" s="73">
        <f t="shared" si="3"/>
        <v>5000</v>
      </c>
      <c r="K4" s="73">
        <f t="shared" si="3"/>
        <v>5000</v>
      </c>
      <c r="L4" s="73">
        <f t="shared" si="3"/>
        <v>5000</v>
      </c>
      <c r="M4" s="73">
        <f t="shared" si="3"/>
        <v>5000</v>
      </c>
      <c r="N4" s="73">
        <f t="shared" si="3"/>
        <v>5000</v>
      </c>
      <c r="O4" s="73">
        <f t="shared" si="3"/>
        <v>5000</v>
      </c>
      <c r="P4" s="73">
        <f t="shared" si="3"/>
        <v>5000</v>
      </c>
      <c r="Q4" s="73">
        <f t="shared" si="3"/>
        <v>5000</v>
      </c>
      <c r="R4" s="73">
        <f t="shared" si="3"/>
        <v>5000</v>
      </c>
      <c r="S4" s="73">
        <f t="shared" si="3"/>
        <v>5000</v>
      </c>
      <c r="T4" s="73">
        <f t="shared" si="3"/>
        <v>5000</v>
      </c>
      <c r="U4" s="73">
        <f t="shared" si="3"/>
        <v>5000</v>
      </c>
      <c r="V4" s="73">
        <f t="shared" si="3"/>
        <v>5000</v>
      </c>
      <c r="W4" s="73">
        <f t="shared" si="3"/>
        <v>5000</v>
      </c>
      <c r="X4" s="73">
        <f t="shared" si="3"/>
        <v>5000</v>
      </c>
      <c r="Y4" s="73">
        <f t="shared" si="0"/>
        <v>5000</v>
      </c>
      <c r="Z4" s="73">
        <f t="shared" si="0"/>
        <v>5000</v>
      </c>
      <c r="AA4" s="73">
        <f t="shared" si="0"/>
        <v>5000</v>
      </c>
      <c r="AB4" s="73">
        <f t="shared" si="0"/>
        <v>5000</v>
      </c>
      <c r="AC4" s="73">
        <f t="shared" si="0"/>
        <v>5000</v>
      </c>
      <c r="AD4" s="73">
        <f t="shared" si="0"/>
        <v>5000</v>
      </c>
      <c r="AE4" s="73">
        <f t="shared" si="0"/>
        <v>5000</v>
      </c>
      <c r="AF4" s="73">
        <f t="shared" si="0"/>
        <v>5000</v>
      </c>
      <c r="AG4" s="73">
        <f t="shared" si="0"/>
        <v>5000</v>
      </c>
      <c r="AH4" s="73">
        <f t="shared" si="0"/>
        <v>5000</v>
      </c>
      <c r="AI4" s="73">
        <f t="shared" si="0"/>
        <v>5000</v>
      </c>
      <c r="AJ4" s="73">
        <f t="shared" si="0"/>
        <v>5000</v>
      </c>
      <c r="AK4" s="73">
        <f t="shared" si="0"/>
        <v>5000</v>
      </c>
      <c r="AL4" s="73">
        <f t="shared" si="0"/>
        <v>5000</v>
      </c>
      <c r="AM4" s="73">
        <f t="shared" ref="AM4:AM24" si="4">I4</f>
        <v>5000</v>
      </c>
      <c r="AN4" s="73">
        <f>SUM($I4:J4)</f>
        <v>10000</v>
      </c>
      <c r="AO4" s="73">
        <f>SUM($I4:K4)</f>
        <v>15000</v>
      </c>
      <c r="AP4" s="73">
        <f>SUM($I4:L4)</f>
        <v>20000</v>
      </c>
      <c r="AQ4" s="73">
        <f>SUM($I4:M4)</f>
        <v>25000</v>
      </c>
      <c r="AR4" s="73">
        <f>SUM($I4:N4)</f>
        <v>30000</v>
      </c>
      <c r="AS4" s="73">
        <f>SUM($I4:O4)</f>
        <v>35000</v>
      </c>
      <c r="AT4" s="73">
        <f>SUM($I4:P4)</f>
        <v>40000</v>
      </c>
      <c r="AU4" s="73">
        <f>SUM($I4:Q4)</f>
        <v>45000</v>
      </c>
      <c r="AV4" s="73">
        <f>SUM($I4:R4)</f>
        <v>50000</v>
      </c>
      <c r="AW4" s="73">
        <f>SUM($I4:S4)</f>
        <v>55000</v>
      </c>
      <c r="AX4" s="73">
        <f>SUM($I4:T4)</f>
        <v>60000</v>
      </c>
      <c r="AY4" s="73">
        <f>SUM($I4:U4)</f>
        <v>65000</v>
      </c>
      <c r="AZ4" s="73">
        <f>SUM($I4:V4)</f>
        <v>70000</v>
      </c>
      <c r="BA4" s="73">
        <f>SUM($I4:W4)</f>
        <v>75000</v>
      </c>
      <c r="BB4" s="73">
        <f>SUM($I4:X4)</f>
        <v>80000</v>
      </c>
      <c r="BC4" s="73">
        <f>SUM($I4:Y4)</f>
        <v>85000</v>
      </c>
      <c r="BD4" s="73">
        <f>SUM($I4:Z4)</f>
        <v>90000</v>
      </c>
      <c r="BE4" s="73">
        <f>SUM($I4:AA4)</f>
        <v>95000</v>
      </c>
      <c r="BF4" s="73">
        <f>SUM($I4:AB4)</f>
        <v>100000</v>
      </c>
      <c r="BG4" s="73">
        <f>SUM($I4:AC4)</f>
        <v>105000</v>
      </c>
      <c r="BH4" s="73">
        <f>SUM($I4:AD4)</f>
        <v>110000</v>
      </c>
      <c r="BI4" s="73">
        <f>SUM($I4:AE4)</f>
        <v>115000</v>
      </c>
      <c r="BJ4" s="73">
        <f>SUM($I4:AF4)</f>
        <v>120000</v>
      </c>
      <c r="BK4" s="73">
        <f>SUM($I4:AG4)</f>
        <v>125000</v>
      </c>
      <c r="BL4" s="73">
        <f>SUM($I4:AH4)</f>
        <v>130000</v>
      </c>
      <c r="BM4" s="73">
        <f>SUM($I4:AI4)</f>
        <v>135000</v>
      </c>
      <c r="BN4" s="73">
        <f>SUM($I4:AJ4)</f>
        <v>140000</v>
      </c>
      <c r="BO4" s="73">
        <f>SUM($I4:AK4)</f>
        <v>145000</v>
      </c>
      <c r="BP4" s="74">
        <f>SUM($I4:AL4)</f>
        <v>150000</v>
      </c>
      <c r="BQ4" s="76">
        <f>IF(CW4=0,0,I4/((1+Vychodiská!$C$167)^'výrobné a prevádzkové n'!CW4))</f>
        <v>4622.7810650887568</v>
      </c>
      <c r="BR4" s="73">
        <f>IF(CX4=0,0,J4/((1+Vychodiská!$C$167)^'výrobné a prevádzkové n'!CX4))</f>
        <v>4444.9817933545737</v>
      </c>
      <c r="BS4" s="73">
        <f>IF(CY4=0,0,K4/((1+Vychodiská!$C$167)^'výrobné a prevádzkové n'!CY4))</f>
        <v>4274.0209551486287</v>
      </c>
      <c r="BT4" s="73">
        <f>IF(CZ4=0,0,L4/((1+Vychodiská!$C$167)^'výrobné a prevádzkové n'!CZ4))</f>
        <v>4109.635533796758</v>
      </c>
      <c r="BU4" s="73">
        <f>IF(DA4=0,0,M4/((1+Vychodiská!$C$167)^'výrobné a prevádzkové n'!DA4))</f>
        <v>3951.5726286507283</v>
      </c>
      <c r="BV4" s="73">
        <f>IF(DB4=0,0,N4/((1+Vychodiská!$C$167)^'výrobné a prevádzkové n'!DB4))</f>
        <v>3799.5890660103164</v>
      </c>
      <c r="BW4" s="73">
        <f>IF(DC4=0,0,O4/((1+Vychodiská!$C$167)^'výrobné a prevádzkové n'!DC4))</f>
        <v>3653.4510250099188</v>
      </c>
      <c r="BX4" s="73">
        <f>IF(DD4=0,0,P4/((1+Vychodiská!$C$167)^'výrobné a prevádzkové n'!DD4))</f>
        <v>3512.9336778941524</v>
      </c>
      <c r="BY4" s="73">
        <f>IF(DE4=0,0,Q4/((1+Vychodiská!$C$167)^'výrobné a prevádzkové n'!DE4))</f>
        <v>3377.8208441289926</v>
      </c>
      <c r="BZ4" s="73">
        <f>IF(DF4=0,0,R4/((1+Vychodiská!$C$167)^'výrobné a prevádzkové n'!DF4))</f>
        <v>3247.9046578163393</v>
      </c>
      <c r="CA4" s="73">
        <f>IF(DG4=0,0,S4/((1+Vychodiská!$C$167)^'výrobné a prevádzkové n'!DG4))</f>
        <v>3122.9852479003257</v>
      </c>
      <c r="CB4" s="73">
        <f>IF(DH4=0,0,T4/((1+Vychodiská!$C$167)^'výrobné a prevádzkové n'!DH4))</f>
        <v>3002.8704306733898</v>
      </c>
      <c r="CC4" s="73">
        <f>IF(DI4=0,0,U4/((1+Vychodiská!$C$167)^'výrobné a prevádzkové n'!DI4))</f>
        <v>2887.375414109029</v>
      </c>
      <c r="CD4" s="73">
        <f>IF(DJ4=0,0,V4/((1+Vychodiská!$C$167)^'výrobné a prevádzkové n'!DJ4))</f>
        <v>2776.3225135663738</v>
      </c>
      <c r="CE4" s="73">
        <f>IF(DK4=0,0,W4/((1+Vychodiská!$C$167)^'výrobné a prevádzkové n'!DK4))</f>
        <v>2669.5408784292053</v>
      </c>
      <c r="CF4" s="73">
        <f>IF(DL4=0,0,X4/((1+Vychodiská!$C$167)^'výrobné a prevádzkové n'!DL4))</f>
        <v>2566.866229258851</v>
      </c>
      <c r="CG4" s="73">
        <f>IF(DM4=0,0,Y4/((1+Vychodiská!$C$167)^'výrobné a prevádzkové n'!DM4))</f>
        <v>2468.1406050565874</v>
      </c>
      <c r="CH4" s="73">
        <f>IF(DN4=0,0,Z4/((1+Vychodiská!$C$167)^'výrobné a prevádzkové n'!DN4))</f>
        <v>2373.2121202467188</v>
      </c>
      <c r="CI4" s="73">
        <f>IF(DO4=0,0,AA4/((1+Vychodiská!$C$167)^'výrobné a prevádzkové n'!DO4))</f>
        <v>2281.9347310064604</v>
      </c>
      <c r="CJ4" s="73">
        <f>IF(DP4=0,0,AB4/((1+Vychodiská!$C$167)^'výrobné a prevádzkové n'!DP4))</f>
        <v>2194.1680105831342</v>
      </c>
      <c r="CK4" s="73">
        <f>IF(DQ4=0,0,AC4/((1+Vychodiská!$C$167)^'výrobné a prevádzkové n'!DQ4))</f>
        <v>2109.7769332530138</v>
      </c>
      <c r="CL4" s="73">
        <f>IF(DR4=0,0,AD4/((1+Vychodiská!$C$167)^'výrobné a prevádzkové n'!DR4))</f>
        <v>2028.6316665894367</v>
      </c>
      <c r="CM4" s="73">
        <f>IF(DS4=0,0,AE4/((1+Vychodiská!$C$167)^'výrobné a prevádzkové n'!DS4))</f>
        <v>1950.607371720612</v>
      </c>
      <c r="CN4" s="73">
        <f>IF(DT4=0,0,AF4/((1+Vychodiská!$C$167)^'výrobné a prevádzkové n'!DT4))</f>
        <v>1875.5840112698188</v>
      </c>
      <c r="CO4" s="73">
        <f>IF(DU4=0,0,AG4/((1+Vychodiská!$C$167)^'výrobné a prevádzkové n'!DU4))</f>
        <v>1803.4461646825184</v>
      </c>
      <c r="CP4" s="73">
        <f>IF(DV4=0,0,AH4/((1+Vychodiská!$C$167)^'výrobné a prevádzkové n'!DV4))</f>
        <v>1734.0828506562675</v>
      </c>
      <c r="CQ4" s="73">
        <f>IF(DW4=0,0,AI4/((1+Vychodiská!$C$167)^'výrobné a prevádzkové n'!DW4))</f>
        <v>1667.387356400257</v>
      </c>
      <c r="CR4" s="73">
        <f>IF(DX4=0,0,AJ4/((1+Vychodiská!$C$167)^'výrobné a prevádzkové n'!DX4))</f>
        <v>1603.2570734617855</v>
      </c>
      <c r="CS4" s="73">
        <f>IF(DY4=0,0,AK4/((1+Vychodiská!$C$167)^'výrobné a prevádzkové n'!DY4))</f>
        <v>1541.5933398671016</v>
      </c>
      <c r="CT4" s="74">
        <f>IF(DZ4=0,0,AL4/((1+Vychodiská!$C$167)^'výrobné a prevádzkové n'!DZ4))</f>
        <v>1482.3012883337515</v>
      </c>
      <c r="CU4" s="77">
        <f>SUM(BQ4:CT4)</f>
        <v>83134.775483963822</v>
      </c>
      <c r="CV4" s="73"/>
      <c r="CW4" s="78">
        <f t="shared" si="1"/>
        <v>2</v>
      </c>
      <c r="CX4" s="78">
        <f t="shared" ref="CX4:DZ4" si="5">IF(CW4=0,0,IF(CX$2&gt;$D4,0,CW4+1))</f>
        <v>3</v>
      </c>
      <c r="CY4" s="78">
        <f t="shared" si="5"/>
        <v>4</v>
      </c>
      <c r="CZ4" s="78">
        <f t="shared" si="5"/>
        <v>5</v>
      </c>
      <c r="DA4" s="78">
        <f t="shared" si="5"/>
        <v>6</v>
      </c>
      <c r="DB4" s="78">
        <f t="shared" si="5"/>
        <v>7</v>
      </c>
      <c r="DC4" s="78">
        <f t="shared" si="5"/>
        <v>8</v>
      </c>
      <c r="DD4" s="78">
        <f t="shared" si="5"/>
        <v>9</v>
      </c>
      <c r="DE4" s="78">
        <f t="shared" si="5"/>
        <v>10</v>
      </c>
      <c r="DF4" s="78">
        <f t="shared" si="5"/>
        <v>11</v>
      </c>
      <c r="DG4" s="78">
        <f t="shared" si="5"/>
        <v>12</v>
      </c>
      <c r="DH4" s="78">
        <f t="shared" si="5"/>
        <v>13</v>
      </c>
      <c r="DI4" s="78">
        <f t="shared" si="5"/>
        <v>14</v>
      </c>
      <c r="DJ4" s="78">
        <f t="shared" si="5"/>
        <v>15</v>
      </c>
      <c r="DK4" s="78">
        <f t="shared" si="5"/>
        <v>16</v>
      </c>
      <c r="DL4" s="78">
        <f t="shared" si="5"/>
        <v>17</v>
      </c>
      <c r="DM4" s="78">
        <f t="shared" si="5"/>
        <v>18</v>
      </c>
      <c r="DN4" s="78">
        <f t="shared" si="5"/>
        <v>19</v>
      </c>
      <c r="DO4" s="78">
        <f t="shared" si="5"/>
        <v>20</v>
      </c>
      <c r="DP4" s="78">
        <f t="shared" si="5"/>
        <v>21</v>
      </c>
      <c r="DQ4" s="78">
        <f t="shared" si="5"/>
        <v>22</v>
      </c>
      <c r="DR4" s="78">
        <f t="shared" si="5"/>
        <v>23</v>
      </c>
      <c r="DS4" s="78">
        <f t="shared" si="5"/>
        <v>24</v>
      </c>
      <c r="DT4" s="78">
        <f t="shared" si="5"/>
        <v>25</v>
      </c>
      <c r="DU4" s="78">
        <f t="shared" si="5"/>
        <v>26</v>
      </c>
      <c r="DV4" s="78">
        <f t="shared" si="5"/>
        <v>27</v>
      </c>
      <c r="DW4" s="78">
        <f t="shared" si="5"/>
        <v>28</v>
      </c>
      <c r="DX4" s="78">
        <f t="shared" si="5"/>
        <v>29</v>
      </c>
      <c r="DY4" s="78">
        <f t="shared" si="5"/>
        <v>30</v>
      </c>
      <c r="DZ4" s="79">
        <f t="shared" si="5"/>
        <v>31</v>
      </c>
    </row>
    <row r="5" spans="1:130" s="80" customFormat="1" ht="31" customHeight="1" x14ac:dyDescent="0.35">
      <c r="A5" s="70">
        <v>3</v>
      </c>
      <c r="B5" s="71" t="s">
        <v>71</v>
      </c>
      <c r="C5" s="71" t="str">
        <f>INDEX(Data!$D$3:$D$29,MATCH('výrobné a prevádzkové n'!A5,Data!$A$3:$A$29,0))</f>
        <v>Výstavba technológie na vysoko účinnú kombinovanú výrobu elektriny a tepla ako náhrady za súčasné zdroje v SCZT Západ</v>
      </c>
      <c r="D5" s="72">
        <f>INDEX(Data!$M$3:$M$29,MATCH('výrobné a prevádzkové n'!A5,Data!$A$3:$A$29,0))</f>
        <v>30</v>
      </c>
      <c r="E5" s="72" t="str">
        <f>INDEX(Data!$J$3:$J$29,MATCH('výrobné a prevádzkové n'!A5,Data!$A$3:$A$29,0))</f>
        <v>2024 - 2025</v>
      </c>
      <c r="F5" s="73">
        <f>INDEX(Data!$AA$3:$AA$29,MATCH('výrobné a prevádzkové n'!A5,Data!$A$3:$A$29,0))</f>
        <v>15000</v>
      </c>
      <c r="G5" s="73">
        <f>INDEX(Data!$AC$3:$AC$29,MATCH('výrobné a prevádzkové n'!A5,Data!$A$3:$A$29,0))</f>
        <v>-5000</v>
      </c>
      <c r="H5" s="74">
        <f>INDEX(Data!$AD$3:$AD$29,MATCH('výrobné a prevádzkové n'!A5,Data!$A$3:$A$29,0))</f>
        <v>15000</v>
      </c>
      <c r="I5" s="73">
        <f t="shared" si="3"/>
        <v>5000</v>
      </c>
      <c r="J5" s="73">
        <f t="shared" si="0"/>
        <v>5000</v>
      </c>
      <c r="K5" s="73">
        <f t="shared" si="0"/>
        <v>5000</v>
      </c>
      <c r="L5" s="73">
        <f t="shared" si="0"/>
        <v>5000</v>
      </c>
      <c r="M5" s="73">
        <f t="shared" si="0"/>
        <v>5000</v>
      </c>
      <c r="N5" s="73">
        <f t="shared" si="0"/>
        <v>5000</v>
      </c>
      <c r="O5" s="73">
        <f t="shared" si="0"/>
        <v>5000</v>
      </c>
      <c r="P5" s="73">
        <f t="shared" si="0"/>
        <v>5000</v>
      </c>
      <c r="Q5" s="73">
        <f t="shared" si="0"/>
        <v>5000</v>
      </c>
      <c r="R5" s="73">
        <f t="shared" si="0"/>
        <v>5000</v>
      </c>
      <c r="S5" s="73">
        <f t="shared" si="0"/>
        <v>5000</v>
      </c>
      <c r="T5" s="73">
        <f t="shared" si="0"/>
        <v>5000</v>
      </c>
      <c r="U5" s="73">
        <f t="shared" si="0"/>
        <v>5000</v>
      </c>
      <c r="V5" s="73">
        <f t="shared" si="0"/>
        <v>5000</v>
      </c>
      <c r="W5" s="73">
        <f t="shared" si="0"/>
        <v>5000</v>
      </c>
      <c r="X5" s="73">
        <f t="shared" si="0"/>
        <v>5000</v>
      </c>
      <c r="Y5" s="73">
        <f t="shared" si="0"/>
        <v>5000</v>
      </c>
      <c r="Z5" s="73">
        <f t="shared" si="0"/>
        <v>5000</v>
      </c>
      <c r="AA5" s="73">
        <f t="shared" si="0"/>
        <v>5000</v>
      </c>
      <c r="AB5" s="73">
        <f t="shared" si="0"/>
        <v>5000</v>
      </c>
      <c r="AC5" s="73">
        <f t="shared" si="0"/>
        <v>5000</v>
      </c>
      <c r="AD5" s="73">
        <f t="shared" si="0"/>
        <v>5000</v>
      </c>
      <c r="AE5" s="73">
        <f t="shared" si="0"/>
        <v>5000</v>
      </c>
      <c r="AF5" s="73">
        <f t="shared" si="0"/>
        <v>5000</v>
      </c>
      <c r="AG5" s="73">
        <f t="shared" si="0"/>
        <v>5000</v>
      </c>
      <c r="AH5" s="73">
        <f t="shared" si="0"/>
        <v>5000</v>
      </c>
      <c r="AI5" s="73">
        <f t="shared" si="0"/>
        <v>5000</v>
      </c>
      <c r="AJ5" s="73">
        <f t="shared" si="0"/>
        <v>5000</v>
      </c>
      <c r="AK5" s="73">
        <f t="shared" si="0"/>
        <v>5000</v>
      </c>
      <c r="AL5" s="73">
        <f t="shared" si="0"/>
        <v>5000</v>
      </c>
      <c r="AM5" s="73">
        <f t="shared" si="4"/>
        <v>5000</v>
      </c>
      <c r="AN5" s="73">
        <f>SUM($I5:J5)</f>
        <v>10000</v>
      </c>
      <c r="AO5" s="73">
        <f>SUM($I5:K5)</f>
        <v>15000</v>
      </c>
      <c r="AP5" s="73">
        <f>SUM($I5:L5)</f>
        <v>20000</v>
      </c>
      <c r="AQ5" s="73">
        <f>SUM($I5:M5)</f>
        <v>25000</v>
      </c>
      <c r="AR5" s="73">
        <f>SUM($I5:N5)</f>
        <v>30000</v>
      </c>
      <c r="AS5" s="73">
        <f>SUM($I5:O5)</f>
        <v>35000</v>
      </c>
      <c r="AT5" s="73">
        <f>SUM($I5:P5)</f>
        <v>40000</v>
      </c>
      <c r="AU5" s="73">
        <f>SUM($I5:Q5)</f>
        <v>45000</v>
      </c>
      <c r="AV5" s="73">
        <f>SUM($I5:R5)</f>
        <v>50000</v>
      </c>
      <c r="AW5" s="73">
        <f>SUM($I5:S5)</f>
        <v>55000</v>
      </c>
      <c r="AX5" s="73">
        <f>SUM($I5:T5)</f>
        <v>60000</v>
      </c>
      <c r="AY5" s="73">
        <f>SUM($I5:U5)</f>
        <v>65000</v>
      </c>
      <c r="AZ5" s="73">
        <f>SUM($I5:V5)</f>
        <v>70000</v>
      </c>
      <c r="BA5" s="73">
        <f>SUM($I5:W5)</f>
        <v>75000</v>
      </c>
      <c r="BB5" s="73">
        <f>SUM($I5:X5)</f>
        <v>80000</v>
      </c>
      <c r="BC5" s="73">
        <f>SUM($I5:Y5)</f>
        <v>85000</v>
      </c>
      <c r="BD5" s="73">
        <f>SUM($I5:Z5)</f>
        <v>90000</v>
      </c>
      <c r="BE5" s="73">
        <f>SUM($I5:AA5)</f>
        <v>95000</v>
      </c>
      <c r="BF5" s="73">
        <f>SUM($I5:AB5)</f>
        <v>100000</v>
      </c>
      <c r="BG5" s="73">
        <f>SUM($I5:AC5)</f>
        <v>105000</v>
      </c>
      <c r="BH5" s="73">
        <f>SUM($I5:AD5)</f>
        <v>110000</v>
      </c>
      <c r="BI5" s="73">
        <f>SUM($I5:AE5)</f>
        <v>115000</v>
      </c>
      <c r="BJ5" s="73">
        <f>SUM($I5:AF5)</f>
        <v>120000</v>
      </c>
      <c r="BK5" s="73">
        <f>SUM($I5:AG5)</f>
        <v>125000</v>
      </c>
      <c r="BL5" s="73">
        <f>SUM($I5:AH5)</f>
        <v>130000</v>
      </c>
      <c r="BM5" s="73">
        <f>SUM($I5:AI5)</f>
        <v>135000</v>
      </c>
      <c r="BN5" s="73">
        <f>SUM($I5:AJ5)</f>
        <v>140000</v>
      </c>
      <c r="BO5" s="73">
        <f>SUM($I5:AK5)</f>
        <v>145000</v>
      </c>
      <c r="BP5" s="74">
        <f>SUM($I5:AL5)</f>
        <v>150000</v>
      </c>
      <c r="BQ5" s="76">
        <f>IF(CW5=0,0,I5/((1+Vychodiská!$C$167)^'výrobné a prevádzkové n'!CW5))</f>
        <v>4444.9817933545737</v>
      </c>
      <c r="BR5" s="73">
        <f>IF(CX5=0,0,J5/((1+Vychodiská!$C$167)^'výrobné a prevádzkové n'!CX5))</f>
        <v>4274.0209551486287</v>
      </c>
      <c r="BS5" s="73">
        <f>IF(CY5=0,0,K5/((1+Vychodiská!$C$167)^'výrobné a prevádzkové n'!CY5))</f>
        <v>4109.635533796758</v>
      </c>
      <c r="BT5" s="73">
        <f>IF(CZ5=0,0,L5/((1+Vychodiská!$C$167)^'výrobné a prevádzkové n'!CZ5))</f>
        <v>3951.5726286507283</v>
      </c>
      <c r="BU5" s="73">
        <f>IF(DA5=0,0,M5/((1+Vychodiská!$C$167)^'výrobné a prevádzkové n'!DA5))</f>
        <v>3799.5890660103164</v>
      </c>
      <c r="BV5" s="73">
        <f>IF(DB5=0,0,N5/((1+Vychodiská!$C$167)^'výrobné a prevádzkové n'!DB5))</f>
        <v>3653.4510250099188</v>
      </c>
      <c r="BW5" s="73">
        <f>IF(DC5=0,0,O5/((1+Vychodiská!$C$167)^'výrobné a prevádzkové n'!DC5))</f>
        <v>3512.9336778941524</v>
      </c>
      <c r="BX5" s="73">
        <f>IF(DD5=0,0,P5/((1+Vychodiská!$C$167)^'výrobné a prevádzkové n'!DD5))</f>
        <v>3377.8208441289926</v>
      </c>
      <c r="BY5" s="73">
        <f>IF(DE5=0,0,Q5/((1+Vychodiská!$C$167)^'výrobné a prevádzkové n'!DE5))</f>
        <v>3247.9046578163393</v>
      </c>
      <c r="BZ5" s="73">
        <f>IF(DF5=0,0,R5/((1+Vychodiská!$C$167)^'výrobné a prevádzkové n'!DF5))</f>
        <v>3122.9852479003257</v>
      </c>
      <c r="CA5" s="73">
        <f>IF(DG5=0,0,S5/((1+Vychodiská!$C$167)^'výrobné a prevádzkové n'!DG5))</f>
        <v>3002.8704306733898</v>
      </c>
      <c r="CB5" s="73">
        <f>IF(DH5=0,0,T5/((1+Vychodiská!$C$167)^'výrobné a prevádzkové n'!DH5))</f>
        <v>2887.375414109029</v>
      </c>
      <c r="CC5" s="73">
        <f>IF(DI5=0,0,U5/((1+Vychodiská!$C$167)^'výrobné a prevádzkové n'!DI5))</f>
        <v>2776.3225135663738</v>
      </c>
      <c r="CD5" s="73">
        <f>IF(DJ5=0,0,V5/((1+Vychodiská!$C$167)^'výrobné a prevádzkové n'!DJ5))</f>
        <v>2669.5408784292053</v>
      </c>
      <c r="CE5" s="73">
        <f>IF(DK5=0,0,W5/((1+Vychodiská!$C$167)^'výrobné a prevádzkové n'!DK5))</f>
        <v>2566.866229258851</v>
      </c>
      <c r="CF5" s="73">
        <f>IF(DL5=0,0,X5/((1+Vychodiská!$C$167)^'výrobné a prevádzkové n'!DL5))</f>
        <v>2468.1406050565874</v>
      </c>
      <c r="CG5" s="73">
        <f>IF(DM5=0,0,Y5/((1+Vychodiská!$C$167)^'výrobné a prevádzkové n'!DM5))</f>
        <v>2373.2121202467188</v>
      </c>
      <c r="CH5" s="73">
        <f>IF(DN5=0,0,Z5/((1+Vychodiská!$C$167)^'výrobné a prevádzkové n'!DN5))</f>
        <v>2281.9347310064604</v>
      </c>
      <c r="CI5" s="73">
        <f>IF(DO5=0,0,AA5/((1+Vychodiská!$C$167)^'výrobné a prevádzkové n'!DO5))</f>
        <v>2194.1680105831342</v>
      </c>
      <c r="CJ5" s="73">
        <f>IF(DP5=0,0,AB5/((1+Vychodiská!$C$167)^'výrobné a prevádzkové n'!DP5))</f>
        <v>2109.7769332530138</v>
      </c>
      <c r="CK5" s="73">
        <f>IF(DQ5=0,0,AC5/((1+Vychodiská!$C$167)^'výrobné a prevádzkové n'!DQ5))</f>
        <v>2028.6316665894367</v>
      </c>
      <c r="CL5" s="73">
        <f>IF(DR5=0,0,AD5/((1+Vychodiská!$C$167)^'výrobné a prevádzkové n'!DR5))</f>
        <v>1950.607371720612</v>
      </c>
      <c r="CM5" s="73">
        <f>IF(DS5=0,0,AE5/((1+Vychodiská!$C$167)^'výrobné a prevádzkové n'!DS5))</f>
        <v>1875.5840112698188</v>
      </c>
      <c r="CN5" s="73">
        <f>IF(DT5=0,0,AF5/((1+Vychodiská!$C$167)^'výrobné a prevádzkové n'!DT5))</f>
        <v>1803.4461646825184</v>
      </c>
      <c r="CO5" s="73">
        <f>IF(DU5=0,0,AG5/((1+Vychodiská!$C$167)^'výrobné a prevádzkové n'!DU5))</f>
        <v>1734.0828506562675</v>
      </c>
      <c r="CP5" s="73">
        <f>IF(DV5=0,0,AH5/((1+Vychodiská!$C$167)^'výrobné a prevádzkové n'!DV5))</f>
        <v>1667.387356400257</v>
      </c>
      <c r="CQ5" s="73">
        <f>IF(DW5=0,0,AI5/((1+Vychodiská!$C$167)^'výrobné a prevádzkové n'!DW5))</f>
        <v>1603.2570734617855</v>
      </c>
      <c r="CR5" s="73">
        <f>IF(DX5=0,0,AJ5/((1+Vychodiská!$C$167)^'výrobné a prevádzkové n'!DX5))</f>
        <v>1541.5933398671016</v>
      </c>
      <c r="CS5" s="73">
        <f>IF(DY5=0,0,AK5/((1+Vychodiská!$C$167)^'výrobné a prevádzkové n'!DY5))</f>
        <v>1482.3012883337515</v>
      </c>
      <c r="CT5" s="74">
        <f>IF(DZ5=0,0,AL5/((1+Vychodiská!$C$167)^'výrobné a prevádzkové n'!DZ5))</f>
        <v>1425.2897003209148</v>
      </c>
      <c r="CU5" s="77">
        <f t="shared" ref="CU5:CU24" si="6">SUM(BQ5:CT5)</f>
        <v>79937.284119195989</v>
      </c>
      <c r="CV5" s="73"/>
      <c r="CW5" s="78">
        <f t="shared" si="1"/>
        <v>3</v>
      </c>
      <c r="CX5" s="78">
        <f t="shared" ref="CX5:DZ5" si="7">IF(CW5=0,0,IF(CX$2&gt;$D5,0,CW5+1))</f>
        <v>4</v>
      </c>
      <c r="CY5" s="78">
        <f t="shared" si="7"/>
        <v>5</v>
      </c>
      <c r="CZ5" s="78">
        <f t="shared" si="7"/>
        <v>6</v>
      </c>
      <c r="DA5" s="78">
        <f t="shared" si="7"/>
        <v>7</v>
      </c>
      <c r="DB5" s="78">
        <f t="shared" si="7"/>
        <v>8</v>
      </c>
      <c r="DC5" s="78">
        <f t="shared" si="7"/>
        <v>9</v>
      </c>
      <c r="DD5" s="78">
        <f t="shared" si="7"/>
        <v>10</v>
      </c>
      <c r="DE5" s="78">
        <f t="shared" si="7"/>
        <v>11</v>
      </c>
      <c r="DF5" s="78">
        <f t="shared" si="7"/>
        <v>12</v>
      </c>
      <c r="DG5" s="78">
        <f t="shared" si="7"/>
        <v>13</v>
      </c>
      <c r="DH5" s="78">
        <f t="shared" si="7"/>
        <v>14</v>
      </c>
      <c r="DI5" s="78">
        <f t="shared" si="7"/>
        <v>15</v>
      </c>
      <c r="DJ5" s="78">
        <f t="shared" si="7"/>
        <v>16</v>
      </c>
      <c r="DK5" s="78">
        <f t="shared" si="7"/>
        <v>17</v>
      </c>
      <c r="DL5" s="78">
        <f t="shared" si="7"/>
        <v>18</v>
      </c>
      <c r="DM5" s="78">
        <f t="shared" si="7"/>
        <v>19</v>
      </c>
      <c r="DN5" s="78">
        <f t="shared" si="7"/>
        <v>20</v>
      </c>
      <c r="DO5" s="78">
        <f t="shared" si="7"/>
        <v>21</v>
      </c>
      <c r="DP5" s="78">
        <f t="shared" si="7"/>
        <v>22</v>
      </c>
      <c r="DQ5" s="78">
        <f t="shared" si="7"/>
        <v>23</v>
      </c>
      <c r="DR5" s="78">
        <f t="shared" si="7"/>
        <v>24</v>
      </c>
      <c r="DS5" s="78">
        <f t="shared" si="7"/>
        <v>25</v>
      </c>
      <c r="DT5" s="78">
        <f t="shared" si="7"/>
        <v>26</v>
      </c>
      <c r="DU5" s="78">
        <f t="shared" si="7"/>
        <v>27</v>
      </c>
      <c r="DV5" s="78">
        <f t="shared" si="7"/>
        <v>28</v>
      </c>
      <c r="DW5" s="78">
        <f t="shared" si="7"/>
        <v>29</v>
      </c>
      <c r="DX5" s="78">
        <f t="shared" si="7"/>
        <v>30</v>
      </c>
      <c r="DY5" s="78">
        <f t="shared" si="7"/>
        <v>31</v>
      </c>
      <c r="DZ5" s="79">
        <f t="shared" si="7"/>
        <v>32</v>
      </c>
    </row>
    <row r="6" spans="1:130" s="80" customFormat="1" ht="31" customHeight="1" x14ac:dyDescent="0.35">
      <c r="A6" s="70">
        <v>4</v>
      </c>
      <c r="B6" s="71" t="s">
        <v>71</v>
      </c>
      <c r="C6" s="71" t="str">
        <f>INDEX(Data!$D$3:$D$29,MATCH('výrobné a prevádzkové n'!A6,Data!$A$3:$A$29,0))</f>
        <v>Výstavba technológie navysoko účinnú kombinovanú výrobu elektriny a tepla ako náhrady za súčasné zdroje v SCZT Východ</v>
      </c>
      <c r="D6" s="72">
        <f>INDEX(Data!$M$3:$M$29,MATCH('výrobné a prevádzkové n'!A6,Data!$A$3:$A$29,0))</f>
        <v>30</v>
      </c>
      <c r="E6" s="72" t="str">
        <f>INDEX(Data!$J$3:$J$29,MATCH('výrobné a prevádzkové n'!A6,Data!$A$3:$A$29,0))</f>
        <v>2024 - 2026</v>
      </c>
      <c r="F6" s="73">
        <f>INDEX(Data!$AA$3:$AA$29,MATCH('výrobné a prevádzkové n'!A6,Data!$A$3:$A$29,0))</f>
        <v>15000</v>
      </c>
      <c r="G6" s="73">
        <f>INDEX(Data!$AC$3:$AC$29,MATCH('výrobné a prevádzkové n'!A6,Data!$A$3:$A$29,0))</f>
        <v>-500000</v>
      </c>
      <c r="H6" s="74">
        <f>INDEX(Data!$AD$3:$AD$29,MATCH('výrobné a prevádzkové n'!A6,Data!$A$3:$A$29,0))</f>
        <v>10000</v>
      </c>
      <c r="I6" s="73">
        <f t="shared" si="3"/>
        <v>495000</v>
      </c>
      <c r="J6" s="73">
        <f t="shared" si="0"/>
        <v>495000</v>
      </c>
      <c r="K6" s="73">
        <f t="shared" si="0"/>
        <v>495000</v>
      </c>
      <c r="L6" s="73">
        <f t="shared" si="0"/>
        <v>495000</v>
      </c>
      <c r="M6" s="73">
        <f t="shared" si="0"/>
        <v>495000</v>
      </c>
      <c r="N6" s="73">
        <f t="shared" si="0"/>
        <v>495000</v>
      </c>
      <c r="O6" s="73">
        <f t="shared" si="0"/>
        <v>495000</v>
      </c>
      <c r="P6" s="73">
        <f t="shared" si="0"/>
        <v>495000</v>
      </c>
      <c r="Q6" s="73">
        <f t="shared" si="0"/>
        <v>495000</v>
      </c>
      <c r="R6" s="73">
        <f t="shared" si="0"/>
        <v>495000</v>
      </c>
      <c r="S6" s="73">
        <f t="shared" si="0"/>
        <v>495000</v>
      </c>
      <c r="T6" s="73">
        <f t="shared" si="0"/>
        <v>495000</v>
      </c>
      <c r="U6" s="73">
        <f t="shared" si="0"/>
        <v>495000</v>
      </c>
      <c r="V6" s="73">
        <f t="shared" si="0"/>
        <v>495000</v>
      </c>
      <c r="W6" s="73">
        <f t="shared" si="0"/>
        <v>495000</v>
      </c>
      <c r="X6" s="73">
        <f t="shared" si="0"/>
        <v>495000</v>
      </c>
      <c r="Y6" s="73">
        <f t="shared" si="0"/>
        <v>495000</v>
      </c>
      <c r="Z6" s="73">
        <f t="shared" si="0"/>
        <v>495000</v>
      </c>
      <c r="AA6" s="73">
        <f t="shared" si="0"/>
        <v>495000</v>
      </c>
      <c r="AB6" s="73">
        <f t="shared" si="0"/>
        <v>495000</v>
      </c>
      <c r="AC6" s="73">
        <f t="shared" si="0"/>
        <v>495000</v>
      </c>
      <c r="AD6" s="73">
        <f t="shared" si="0"/>
        <v>495000</v>
      </c>
      <c r="AE6" s="73">
        <f t="shared" si="0"/>
        <v>495000</v>
      </c>
      <c r="AF6" s="73">
        <f t="shared" si="0"/>
        <v>495000</v>
      </c>
      <c r="AG6" s="73">
        <f t="shared" si="0"/>
        <v>495000</v>
      </c>
      <c r="AH6" s="73">
        <f t="shared" si="0"/>
        <v>495000</v>
      </c>
      <c r="AI6" s="73">
        <f t="shared" si="0"/>
        <v>495000</v>
      </c>
      <c r="AJ6" s="73">
        <f t="shared" si="0"/>
        <v>495000</v>
      </c>
      <c r="AK6" s="73">
        <f t="shared" si="0"/>
        <v>495000</v>
      </c>
      <c r="AL6" s="73">
        <f t="shared" si="0"/>
        <v>495000</v>
      </c>
      <c r="AM6" s="73">
        <f t="shared" si="4"/>
        <v>495000</v>
      </c>
      <c r="AN6" s="73">
        <f>SUM($I6:J6)</f>
        <v>990000</v>
      </c>
      <c r="AO6" s="73">
        <f>SUM($I6:K6)</f>
        <v>1485000</v>
      </c>
      <c r="AP6" s="73">
        <f>SUM($I6:L6)</f>
        <v>1980000</v>
      </c>
      <c r="AQ6" s="73">
        <f>SUM($I6:M6)</f>
        <v>2475000</v>
      </c>
      <c r="AR6" s="73">
        <f>SUM($I6:N6)</f>
        <v>2970000</v>
      </c>
      <c r="AS6" s="73">
        <f>SUM($I6:O6)</f>
        <v>3465000</v>
      </c>
      <c r="AT6" s="73">
        <f>SUM($I6:P6)</f>
        <v>3960000</v>
      </c>
      <c r="AU6" s="73">
        <f>SUM($I6:Q6)</f>
        <v>4455000</v>
      </c>
      <c r="AV6" s="73">
        <f>SUM($I6:R6)</f>
        <v>4950000</v>
      </c>
      <c r="AW6" s="73">
        <f>SUM($I6:S6)</f>
        <v>5445000</v>
      </c>
      <c r="AX6" s="73">
        <f>SUM($I6:T6)</f>
        <v>5940000</v>
      </c>
      <c r="AY6" s="73">
        <f>SUM($I6:U6)</f>
        <v>6435000</v>
      </c>
      <c r="AZ6" s="73">
        <f>SUM($I6:V6)</f>
        <v>6930000</v>
      </c>
      <c r="BA6" s="73">
        <f>SUM($I6:W6)</f>
        <v>7425000</v>
      </c>
      <c r="BB6" s="73">
        <f>SUM($I6:X6)</f>
        <v>7920000</v>
      </c>
      <c r="BC6" s="73">
        <f>SUM($I6:Y6)</f>
        <v>8415000</v>
      </c>
      <c r="BD6" s="73">
        <f>SUM($I6:Z6)</f>
        <v>8910000</v>
      </c>
      <c r="BE6" s="73">
        <f>SUM($I6:AA6)</f>
        <v>9405000</v>
      </c>
      <c r="BF6" s="73">
        <f>SUM($I6:AB6)</f>
        <v>9900000</v>
      </c>
      <c r="BG6" s="73">
        <f>SUM($I6:AC6)</f>
        <v>10395000</v>
      </c>
      <c r="BH6" s="73">
        <f>SUM($I6:AD6)</f>
        <v>10890000</v>
      </c>
      <c r="BI6" s="73">
        <f>SUM($I6:AE6)</f>
        <v>11385000</v>
      </c>
      <c r="BJ6" s="73">
        <f>SUM($I6:AF6)</f>
        <v>11880000</v>
      </c>
      <c r="BK6" s="73">
        <f>SUM($I6:AG6)</f>
        <v>12375000</v>
      </c>
      <c r="BL6" s="73">
        <f>SUM($I6:AH6)</f>
        <v>12870000</v>
      </c>
      <c r="BM6" s="73">
        <f>SUM($I6:AI6)</f>
        <v>13365000</v>
      </c>
      <c r="BN6" s="73">
        <f>SUM($I6:AJ6)</f>
        <v>13860000</v>
      </c>
      <c r="BO6" s="73">
        <f>SUM($I6:AK6)</f>
        <v>14355000</v>
      </c>
      <c r="BP6" s="74">
        <f>SUM($I6:AL6)</f>
        <v>14850000</v>
      </c>
      <c r="BQ6" s="76">
        <f>IF(CW6=0,0,I6/((1+Vychodiská!$C$167)^'výrobné a prevádzkové n'!CW6))</f>
        <v>423128.07455971424</v>
      </c>
      <c r="BR6" s="73">
        <f>IF(CX6=0,0,J6/((1+Vychodiská!$C$167)^'výrobné a prevádzkové n'!CX6))</f>
        <v>406853.91784587904</v>
      </c>
      <c r="BS6" s="73">
        <f>IF(CY6=0,0,K6/((1+Vychodiská!$C$167)^'výrobné a prevádzkové n'!CY6))</f>
        <v>391205.69023642212</v>
      </c>
      <c r="BT6" s="73">
        <f>IF(CZ6=0,0,L6/((1+Vychodiská!$C$167)^'výrobné a prevádzkové n'!CZ6))</f>
        <v>376159.31753502128</v>
      </c>
      <c r="BU6" s="73">
        <f>IF(DA6=0,0,M6/((1+Vychodiská!$C$167)^'výrobné a prevádzkové n'!DA6))</f>
        <v>361691.65147598198</v>
      </c>
      <c r="BV6" s="73">
        <f>IF(DB6=0,0,N6/((1+Vychodiská!$C$167)^'výrobné a prevádzkové n'!DB6))</f>
        <v>347780.43411152111</v>
      </c>
      <c r="BW6" s="73">
        <f>IF(DC6=0,0,O6/((1+Vychodiská!$C$167)^'výrobné a prevádzkové n'!DC6))</f>
        <v>334404.26356877026</v>
      </c>
      <c r="BX6" s="73">
        <f>IF(DD6=0,0,P6/((1+Vychodiská!$C$167)^'výrobné a prevádzkové n'!DD6))</f>
        <v>321542.56112381758</v>
      </c>
      <c r="BY6" s="73">
        <f>IF(DE6=0,0,Q6/((1+Vychodiská!$C$167)^'výrobné a prevádzkové n'!DE6))</f>
        <v>309175.53954213223</v>
      </c>
      <c r="BZ6" s="73">
        <f>IF(DF6=0,0,R6/((1+Vychodiská!$C$167)^'výrobné a prevádzkové n'!DF6))</f>
        <v>297284.17263666564</v>
      </c>
      <c r="CA6" s="73">
        <f>IF(DG6=0,0,S6/((1+Vychodiská!$C$167)^'výrobné a prevádzkové n'!DG6))</f>
        <v>285850.16599679389</v>
      </c>
      <c r="CB6" s="73">
        <f>IF(DH6=0,0,T6/((1+Vychodiská!$C$167)^'výrobné a prevádzkové n'!DH6))</f>
        <v>274855.92884307104</v>
      </c>
      <c r="CC6" s="73">
        <f>IF(DI6=0,0,U6/((1+Vychodiská!$C$167)^'výrobné a prevádzkové n'!DI6))</f>
        <v>264284.54696449131</v>
      </c>
      <c r="CD6" s="73">
        <f>IF(DJ6=0,0,V6/((1+Vychodiská!$C$167)^'výrobné a prevádzkové n'!DJ6))</f>
        <v>254119.75669662628</v>
      </c>
      <c r="CE6" s="73">
        <f>IF(DK6=0,0,W6/((1+Vychodiská!$C$167)^'výrobné a prevádzkové n'!DK6))</f>
        <v>244345.91990060217</v>
      </c>
      <c r="CF6" s="73">
        <f>IF(DL6=0,0,X6/((1+Vychodiská!$C$167)^'výrobné a prevádzkové n'!DL6))</f>
        <v>234947.99990442515</v>
      </c>
      <c r="CG6" s="73">
        <f>IF(DM6=0,0,Y6/((1+Vychodiská!$C$167)^'výrobné a prevádzkové n'!DM6))</f>
        <v>225911.53836963957</v>
      </c>
      <c r="CH6" s="73">
        <f>IF(DN6=0,0,Z6/((1+Vychodiská!$C$167)^'výrobné a prevádzkové n'!DN6))</f>
        <v>217222.63304773031</v>
      </c>
      <c r="CI6" s="73">
        <f>IF(DO6=0,0,AA6/((1+Vychodiská!$C$167)^'výrobné a prevádzkové n'!DO6))</f>
        <v>208867.91639204838</v>
      </c>
      <c r="CJ6" s="73">
        <f>IF(DP6=0,0,AB6/((1+Vychodiská!$C$167)^'výrobné a prevádzkové n'!DP6))</f>
        <v>200834.53499235422</v>
      </c>
      <c r="CK6" s="73">
        <f>IF(DQ6=0,0,AC6/((1+Vychodiská!$C$167)^'výrobné a prevádzkové n'!DQ6))</f>
        <v>193110.1298003406</v>
      </c>
      <c r="CL6" s="73">
        <f>IF(DR6=0,0,AD6/((1+Vychodiská!$C$167)^'výrobné a prevádzkové n'!DR6))</f>
        <v>185682.81711571207</v>
      </c>
      <c r="CM6" s="73">
        <f>IF(DS6=0,0,AE6/((1+Vychodiská!$C$167)^'výrobné a prevádzkové n'!DS6))</f>
        <v>178541.17030356932</v>
      </c>
      <c r="CN6" s="73">
        <f>IF(DT6=0,0,AF6/((1+Vychodiská!$C$167)^'výrobné a prevádzkové n'!DT6))</f>
        <v>171674.20221497049</v>
      </c>
      <c r="CO6" s="73">
        <f>IF(DU6=0,0,AG6/((1+Vychodiská!$C$167)^'výrobné a prevádzkové n'!DU6))</f>
        <v>165071.34828362544</v>
      </c>
      <c r="CP6" s="73">
        <f>IF(DV6=0,0,AH6/((1+Vychodiská!$C$167)^'výrobné a prevádzkové n'!DV6))</f>
        <v>158722.45027271676</v>
      </c>
      <c r="CQ6" s="73">
        <f>IF(DW6=0,0,AI6/((1+Vychodiská!$C$167)^'výrobné a prevádzkové n'!DW6))</f>
        <v>152617.74064684307</v>
      </c>
      <c r="CR6" s="73">
        <f>IF(DX6=0,0,AJ6/((1+Vychodiská!$C$167)^'výrobné a prevádzkové n'!DX6))</f>
        <v>146747.82754504139</v>
      </c>
      <c r="CS6" s="73">
        <f>IF(DY6=0,0,AK6/((1+Vychodiská!$C$167)^'výrobné a prevádzkové n'!DY6))</f>
        <v>141103.68033177056</v>
      </c>
      <c r="CT6" s="74">
        <f>IF(DZ6=0,0,AL6/((1+Vychodiská!$C$167)^'výrobné a prevádzkové n'!DZ6))</f>
        <v>135676.61570362555</v>
      </c>
      <c r="CU6" s="77">
        <f t="shared" si="6"/>
        <v>7609414.5459619211</v>
      </c>
      <c r="CV6" s="73"/>
      <c r="CW6" s="78">
        <f t="shared" si="1"/>
        <v>4</v>
      </c>
      <c r="CX6" s="78">
        <f t="shared" ref="CX6:DZ6" si="8">IF(CW6=0,0,IF(CX$2&gt;$D6,0,CW6+1))</f>
        <v>5</v>
      </c>
      <c r="CY6" s="78">
        <f t="shared" si="8"/>
        <v>6</v>
      </c>
      <c r="CZ6" s="78">
        <f t="shared" si="8"/>
        <v>7</v>
      </c>
      <c r="DA6" s="78">
        <f t="shared" si="8"/>
        <v>8</v>
      </c>
      <c r="DB6" s="78">
        <f t="shared" si="8"/>
        <v>9</v>
      </c>
      <c r="DC6" s="78">
        <f t="shared" si="8"/>
        <v>10</v>
      </c>
      <c r="DD6" s="78">
        <f t="shared" si="8"/>
        <v>11</v>
      </c>
      <c r="DE6" s="78">
        <f t="shared" si="8"/>
        <v>12</v>
      </c>
      <c r="DF6" s="78">
        <f t="shared" si="8"/>
        <v>13</v>
      </c>
      <c r="DG6" s="78">
        <f t="shared" si="8"/>
        <v>14</v>
      </c>
      <c r="DH6" s="78">
        <f t="shared" si="8"/>
        <v>15</v>
      </c>
      <c r="DI6" s="78">
        <f t="shared" si="8"/>
        <v>16</v>
      </c>
      <c r="DJ6" s="78">
        <f t="shared" si="8"/>
        <v>17</v>
      </c>
      <c r="DK6" s="78">
        <f t="shared" si="8"/>
        <v>18</v>
      </c>
      <c r="DL6" s="78">
        <f t="shared" si="8"/>
        <v>19</v>
      </c>
      <c r="DM6" s="78">
        <f t="shared" si="8"/>
        <v>20</v>
      </c>
      <c r="DN6" s="78">
        <f t="shared" si="8"/>
        <v>21</v>
      </c>
      <c r="DO6" s="78">
        <f t="shared" si="8"/>
        <v>22</v>
      </c>
      <c r="DP6" s="78">
        <f t="shared" si="8"/>
        <v>23</v>
      </c>
      <c r="DQ6" s="78">
        <f t="shared" si="8"/>
        <v>24</v>
      </c>
      <c r="DR6" s="78">
        <f t="shared" si="8"/>
        <v>25</v>
      </c>
      <c r="DS6" s="78">
        <f t="shared" si="8"/>
        <v>26</v>
      </c>
      <c r="DT6" s="78">
        <f t="shared" si="8"/>
        <v>27</v>
      </c>
      <c r="DU6" s="78">
        <f t="shared" si="8"/>
        <v>28</v>
      </c>
      <c r="DV6" s="78">
        <f t="shared" si="8"/>
        <v>29</v>
      </c>
      <c r="DW6" s="78">
        <f t="shared" si="8"/>
        <v>30</v>
      </c>
      <c r="DX6" s="78">
        <f t="shared" si="8"/>
        <v>31</v>
      </c>
      <c r="DY6" s="78">
        <f t="shared" si="8"/>
        <v>32</v>
      </c>
      <c r="DZ6" s="79">
        <f t="shared" si="8"/>
        <v>33</v>
      </c>
    </row>
    <row r="7" spans="1:130" s="80" customFormat="1" ht="31" customHeight="1" x14ac:dyDescent="0.35">
      <c r="A7" s="70">
        <v>5</v>
      </c>
      <c r="B7" s="71" t="s">
        <v>71</v>
      </c>
      <c r="C7" s="71" t="str">
        <f>INDEX(Data!$D$3:$D$29,MATCH('výrobné a prevádzkové n'!A7,Data!$A$3:$A$29,0))</f>
        <v>Výmena tepelnej izolácie a oplechovania HV potrubí BA východ napájač JUH, Akumulácia tepelnej energie</v>
      </c>
      <c r="D7" s="72">
        <f>INDEX(Data!$M$3:$M$29,MATCH('výrobné a prevádzkové n'!A7,Data!$A$3:$A$29,0))</f>
        <v>30</v>
      </c>
      <c r="E7" s="72">
        <f>INDEX(Data!$J$3:$J$29,MATCH('výrobné a prevádzkové n'!A7,Data!$A$3:$A$29,0))</f>
        <v>2024</v>
      </c>
      <c r="F7" s="73">
        <f>INDEX(Data!$AA$3:$AA$29,MATCH('výrobné a prevádzkové n'!A7,Data!$A$3:$A$29,0))</f>
        <v>0</v>
      </c>
      <c r="G7" s="73">
        <f>INDEX(Data!$AC$3:$AC$29,MATCH('výrobné a prevádzkové n'!A7,Data!$A$3:$A$29,0))</f>
        <v>-10000</v>
      </c>
      <c r="H7" s="74">
        <f>INDEX(Data!$AD$3:$AD$29,MATCH('výrobné a prevádzkové n'!A7,Data!$A$3:$A$29,0))</f>
        <v>0</v>
      </c>
      <c r="I7" s="73">
        <f t="shared" si="3"/>
        <v>10000</v>
      </c>
      <c r="J7" s="73">
        <f t="shared" si="0"/>
        <v>10000</v>
      </c>
      <c r="K7" s="73">
        <f t="shared" si="0"/>
        <v>10000</v>
      </c>
      <c r="L7" s="73">
        <f t="shared" si="0"/>
        <v>10000</v>
      </c>
      <c r="M7" s="73">
        <f t="shared" si="0"/>
        <v>10000</v>
      </c>
      <c r="N7" s="73">
        <f t="shared" si="0"/>
        <v>10000</v>
      </c>
      <c r="O7" s="73">
        <f t="shared" si="0"/>
        <v>10000</v>
      </c>
      <c r="P7" s="73">
        <f t="shared" si="0"/>
        <v>10000</v>
      </c>
      <c r="Q7" s="73">
        <f t="shared" si="0"/>
        <v>10000</v>
      </c>
      <c r="R7" s="73">
        <f t="shared" si="0"/>
        <v>10000</v>
      </c>
      <c r="S7" s="73">
        <f t="shared" si="0"/>
        <v>10000</v>
      </c>
      <c r="T7" s="73">
        <f t="shared" si="0"/>
        <v>10000</v>
      </c>
      <c r="U7" s="73">
        <f t="shared" si="0"/>
        <v>10000</v>
      </c>
      <c r="V7" s="73">
        <f t="shared" si="0"/>
        <v>10000</v>
      </c>
      <c r="W7" s="73">
        <f t="shared" si="0"/>
        <v>10000</v>
      </c>
      <c r="X7" s="73">
        <f t="shared" si="0"/>
        <v>10000</v>
      </c>
      <c r="Y7" s="73">
        <f t="shared" si="0"/>
        <v>10000</v>
      </c>
      <c r="Z7" s="73">
        <f t="shared" si="0"/>
        <v>10000</v>
      </c>
      <c r="AA7" s="73">
        <f t="shared" si="0"/>
        <v>10000</v>
      </c>
      <c r="AB7" s="73">
        <f t="shared" si="0"/>
        <v>10000</v>
      </c>
      <c r="AC7" s="73">
        <f t="shared" si="0"/>
        <v>10000</v>
      </c>
      <c r="AD7" s="73">
        <f t="shared" si="0"/>
        <v>10000</v>
      </c>
      <c r="AE7" s="73">
        <f t="shared" si="0"/>
        <v>10000</v>
      </c>
      <c r="AF7" s="73">
        <f t="shared" si="0"/>
        <v>10000</v>
      </c>
      <c r="AG7" s="73">
        <f t="shared" si="0"/>
        <v>10000</v>
      </c>
      <c r="AH7" s="73">
        <f t="shared" si="0"/>
        <v>10000</v>
      </c>
      <c r="AI7" s="73">
        <f t="shared" si="0"/>
        <v>10000</v>
      </c>
      <c r="AJ7" s="73">
        <f t="shared" si="0"/>
        <v>10000</v>
      </c>
      <c r="AK7" s="73">
        <f t="shared" si="0"/>
        <v>10000</v>
      </c>
      <c r="AL7" s="73">
        <f t="shared" si="0"/>
        <v>10000</v>
      </c>
      <c r="AM7" s="73">
        <f t="shared" si="4"/>
        <v>10000</v>
      </c>
      <c r="AN7" s="73">
        <f>SUM($I7:J7)</f>
        <v>20000</v>
      </c>
      <c r="AO7" s="73">
        <f>SUM($I7:K7)</f>
        <v>30000</v>
      </c>
      <c r="AP7" s="73">
        <f>SUM($I7:L7)</f>
        <v>40000</v>
      </c>
      <c r="AQ7" s="73">
        <f>SUM($I7:M7)</f>
        <v>50000</v>
      </c>
      <c r="AR7" s="73">
        <f>SUM($I7:N7)</f>
        <v>60000</v>
      </c>
      <c r="AS7" s="73">
        <f>SUM($I7:O7)</f>
        <v>70000</v>
      </c>
      <c r="AT7" s="73">
        <f>SUM($I7:P7)</f>
        <v>80000</v>
      </c>
      <c r="AU7" s="73">
        <f>SUM($I7:Q7)</f>
        <v>90000</v>
      </c>
      <c r="AV7" s="73">
        <f>SUM($I7:R7)</f>
        <v>100000</v>
      </c>
      <c r="AW7" s="73">
        <f>SUM($I7:S7)</f>
        <v>110000</v>
      </c>
      <c r="AX7" s="73">
        <f>SUM($I7:T7)</f>
        <v>120000</v>
      </c>
      <c r="AY7" s="73">
        <f>SUM($I7:U7)</f>
        <v>130000</v>
      </c>
      <c r="AZ7" s="73">
        <f>SUM($I7:V7)</f>
        <v>140000</v>
      </c>
      <c r="BA7" s="73">
        <f>SUM($I7:W7)</f>
        <v>150000</v>
      </c>
      <c r="BB7" s="73">
        <f>SUM($I7:X7)</f>
        <v>160000</v>
      </c>
      <c r="BC7" s="73">
        <f>SUM($I7:Y7)</f>
        <v>170000</v>
      </c>
      <c r="BD7" s="73">
        <f>SUM($I7:Z7)</f>
        <v>180000</v>
      </c>
      <c r="BE7" s="73">
        <f>SUM($I7:AA7)</f>
        <v>190000</v>
      </c>
      <c r="BF7" s="73">
        <f>SUM($I7:AB7)</f>
        <v>200000</v>
      </c>
      <c r="BG7" s="73">
        <f>SUM($I7:AC7)</f>
        <v>210000</v>
      </c>
      <c r="BH7" s="73">
        <f>SUM($I7:AD7)</f>
        <v>220000</v>
      </c>
      <c r="BI7" s="73">
        <f>SUM($I7:AE7)</f>
        <v>230000</v>
      </c>
      <c r="BJ7" s="73">
        <f>SUM($I7:AF7)</f>
        <v>240000</v>
      </c>
      <c r="BK7" s="73">
        <f>SUM($I7:AG7)</f>
        <v>250000</v>
      </c>
      <c r="BL7" s="73">
        <f>SUM($I7:AH7)</f>
        <v>260000</v>
      </c>
      <c r="BM7" s="73">
        <f>SUM($I7:AI7)</f>
        <v>270000</v>
      </c>
      <c r="BN7" s="73">
        <f>SUM($I7:AJ7)</f>
        <v>280000</v>
      </c>
      <c r="BO7" s="73">
        <f>SUM($I7:AK7)</f>
        <v>290000</v>
      </c>
      <c r="BP7" s="74">
        <f>SUM($I7:AL7)</f>
        <v>300000</v>
      </c>
      <c r="BQ7" s="76">
        <f>IF(CW7=0,0,I7/((1+Vychodiská!$C$167)^'výrobné a prevádzkové n'!CW7))</f>
        <v>9245.5621301775136</v>
      </c>
      <c r="BR7" s="73">
        <f>IF(CX7=0,0,J7/((1+Vychodiská!$C$167)^'výrobné a prevádzkové n'!CX7))</f>
        <v>8889.9635867091474</v>
      </c>
      <c r="BS7" s="73">
        <f>IF(CY7=0,0,K7/((1+Vychodiská!$C$167)^'výrobné a prevádzkové n'!CY7))</f>
        <v>8548.0419102972573</v>
      </c>
      <c r="BT7" s="73">
        <f>IF(CZ7=0,0,L7/((1+Vychodiská!$C$167)^'výrobné a prevádzkové n'!CZ7))</f>
        <v>8219.2710675935159</v>
      </c>
      <c r="BU7" s="73">
        <f>IF(DA7=0,0,M7/((1+Vychodiská!$C$167)^'výrobné a prevádzkové n'!DA7))</f>
        <v>7903.1452573014567</v>
      </c>
      <c r="BV7" s="73">
        <f>IF(DB7=0,0,N7/((1+Vychodiská!$C$167)^'výrobné a prevádzkové n'!DB7))</f>
        <v>7599.1781320206328</v>
      </c>
      <c r="BW7" s="73">
        <f>IF(DC7=0,0,O7/((1+Vychodiská!$C$167)^'výrobné a prevádzkové n'!DC7))</f>
        <v>7306.9020500198376</v>
      </c>
      <c r="BX7" s="73">
        <f>IF(DD7=0,0,P7/((1+Vychodiská!$C$167)^'výrobné a prevádzkové n'!DD7))</f>
        <v>7025.8673557883048</v>
      </c>
      <c r="BY7" s="73">
        <f>IF(DE7=0,0,Q7/((1+Vychodiská!$C$167)^'výrobné a prevádzkové n'!DE7))</f>
        <v>6755.6416882579852</v>
      </c>
      <c r="BZ7" s="73">
        <f>IF(DF7=0,0,R7/((1+Vychodiská!$C$167)^'výrobné a prevádzkové n'!DF7))</f>
        <v>6495.8093156326786</v>
      </c>
      <c r="CA7" s="73">
        <f>IF(DG7=0,0,S7/((1+Vychodiská!$C$167)^'výrobné a prevádzkové n'!DG7))</f>
        <v>6245.9704958006514</v>
      </c>
      <c r="CB7" s="73">
        <f>IF(DH7=0,0,T7/((1+Vychodiská!$C$167)^'výrobné a prevádzkové n'!DH7))</f>
        <v>6005.7408613467796</v>
      </c>
      <c r="CC7" s="73">
        <f>IF(DI7=0,0,U7/((1+Vychodiská!$C$167)^'výrobné a prevádzkové n'!DI7))</f>
        <v>5774.7508282180579</v>
      </c>
      <c r="CD7" s="73">
        <f>IF(DJ7=0,0,V7/((1+Vychodiská!$C$167)^'výrobné a prevádzkové n'!DJ7))</f>
        <v>5552.6450271327476</v>
      </c>
      <c r="CE7" s="73">
        <f>IF(DK7=0,0,W7/((1+Vychodiská!$C$167)^'výrobné a prevádzkové n'!DK7))</f>
        <v>5339.0817568584107</v>
      </c>
      <c r="CF7" s="73">
        <f>IF(DL7=0,0,X7/((1+Vychodiská!$C$167)^'výrobné a prevádzkové n'!DL7))</f>
        <v>5133.7324585177021</v>
      </c>
      <c r="CG7" s="73">
        <f>IF(DM7=0,0,Y7/((1+Vychodiská!$C$167)^'výrobné a prevádzkové n'!DM7))</f>
        <v>4936.2812101131749</v>
      </c>
      <c r="CH7" s="73">
        <f>IF(DN7=0,0,Z7/((1+Vychodiská!$C$167)^'výrobné a prevádzkové n'!DN7))</f>
        <v>4746.4242404934375</v>
      </c>
      <c r="CI7" s="73">
        <f>IF(DO7=0,0,AA7/((1+Vychodiská!$C$167)^'výrobné a prevádzkové n'!DO7))</f>
        <v>4563.8694620129208</v>
      </c>
      <c r="CJ7" s="73">
        <f>IF(DP7=0,0,AB7/((1+Vychodiská!$C$167)^'výrobné a prevádzkové n'!DP7))</f>
        <v>4388.3360211662684</v>
      </c>
      <c r="CK7" s="73">
        <f>IF(DQ7=0,0,AC7/((1+Vychodiská!$C$167)^'výrobné a prevádzkové n'!DQ7))</f>
        <v>4219.5538665060276</v>
      </c>
      <c r="CL7" s="73">
        <f>IF(DR7=0,0,AD7/((1+Vychodiská!$C$167)^'výrobné a prevádzkové n'!DR7))</f>
        <v>4057.2633331788734</v>
      </c>
      <c r="CM7" s="73">
        <f>IF(DS7=0,0,AE7/((1+Vychodiská!$C$167)^'výrobné a prevádzkové n'!DS7))</f>
        <v>3901.2147434412241</v>
      </c>
      <c r="CN7" s="73">
        <f>IF(DT7=0,0,AF7/((1+Vychodiská!$C$167)^'výrobné a prevádzkové n'!DT7))</f>
        <v>3751.1680225396376</v>
      </c>
      <c r="CO7" s="73">
        <f>IF(DU7=0,0,AG7/((1+Vychodiská!$C$167)^'výrobné a prevádzkové n'!DU7))</f>
        <v>3606.8923293650369</v>
      </c>
      <c r="CP7" s="73">
        <f>IF(DV7=0,0,AH7/((1+Vychodiská!$C$167)^'výrobné a prevádzkové n'!DV7))</f>
        <v>3468.165701312535</v>
      </c>
      <c r="CQ7" s="73">
        <f>IF(DW7=0,0,AI7/((1+Vychodiská!$C$167)^'výrobné a prevádzkové n'!DW7))</f>
        <v>3334.774712800514</v>
      </c>
      <c r="CR7" s="73">
        <f>IF(DX7=0,0,AJ7/((1+Vychodiská!$C$167)^'výrobné a prevádzkové n'!DX7))</f>
        <v>3206.5141469235709</v>
      </c>
      <c r="CS7" s="73">
        <f>IF(DY7=0,0,AK7/((1+Vychodiská!$C$167)^'výrobné a prevádzkové n'!DY7))</f>
        <v>3083.1866797342032</v>
      </c>
      <c r="CT7" s="74">
        <f>IF(DZ7=0,0,AL7/((1+Vychodiská!$C$167)^'výrobné a prevádzkové n'!DZ7))</f>
        <v>2964.6025766675029</v>
      </c>
      <c r="CU7" s="77">
        <f t="shared" si="6"/>
        <v>166269.55096792764</v>
      </c>
      <c r="CV7" s="73"/>
      <c r="CW7" s="78">
        <f t="shared" si="1"/>
        <v>2</v>
      </c>
      <c r="CX7" s="78">
        <f t="shared" ref="CX7:DZ7" si="9">IF(CW7=0,0,IF(CX$2&gt;$D7,0,CW7+1))</f>
        <v>3</v>
      </c>
      <c r="CY7" s="78">
        <f t="shared" si="9"/>
        <v>4</v>
      </c>
      <c r="CZ7" s="78">
        <f t="shared" si="9"/>
        <v>5</v>
      </c>
      <c r="DA7" s="78">
        <f t="shared" si="9"/>
        <v>6</v>
      </c>
      <c r="DB7" s="78">
        <f t="shared" si="9"/>
        <v>7</v>
      </c>
      <c r="DC7" s="78">
        <f t="shared" si="9"/>
        <v>8</v>
      </c>
      <c r="DD7" s="78">
        <f t="shared" si="9"/>
        <v>9</v>
      </c>
      <c r="DE7" s="78">
        <f t="shared" si="9"/>
        <v>10</v>
      </c>
      <c r="DF7" s="78">
        <f t="shared" si="9"/>
        <v>11</v>
      </c>
      <c r="DG7" s="78">
        <f t="shared" si="9"/>
        <v>12</v>
      </c>
      <c r="DH7" s="78">
        <f t="shared" si="9"/>
        <v>13</v>
      </c>
      <c r="DI7" s="78">
        <f t="shared" si="9"/>
        <v>14</v>
      </c>
      <c r="DJ7" s="78">
        <f t="shared" si="9"/>
        <v>15</v>
      </c>
      <c r="DK7" s="78">
        <f t="shared" si="9"/>
        <v>16</v>
      </c>
      <c r="DL7" s="78">
        <f t="shared" si="9"/>
        <v>17</v>
      </c>
      <c r="DM7" s="78">
        <f t="shared" si="9"/>
        <v>18</v>
      </c>
      <c r="DN7" s="78">
        <f t="shared" si="9"/>
        <v>19</v>
      </c>
      <c r="DO7" s="78">
        <f t="shared" si="9"/>
        <v>20</v>
      </c>
      <c r="DP7" s="78">
        <f t="shared" si="9"/>
        <v>21</v>
      </c>
      <c r="DQ7" s="78">
        <f t="shared" si="9"/>
        <v>22</v>
      </c>
      <c r="DR7" s="78">
        <f t="shared" si="9"/>
        <v>23</v>
      </c>
      <c r="DS7" s="78">
        <f t="shared" si="9"/>
        <v>24</v>
      </c>
      <c r="DT7" s="78">
        <f t="shared" si="9"/>
        <v>25</v>
      </c>
      <c r="DU7" s="78">
        <f t="shared" si="9"/>
        <v>26</v>
      </c>
      <c r="DV7" s="78">
        <f t="shared" si="9"/>
        <v>27</v>
      </c>
      <c r="DW7" s="78">
        <f t="shared" si="9"/>
        <v>28</v>
      </c>
      <c r="DX7" s="78">
        <f t="shared" si="9"/>
        <v>29</v>
      </c>
      <c r="DY7" s="78">
        <f t="shared" si="9"/>
        <v>30</v>
      </c>
      <c r="DZ7" s="79">
        <f t="shared" si="9"/>
        <v>31</v>
      </c>
    </row>
    <row r="8" spans="1:130" s="80" customFormat="1" ht="31" customHeight="1" x14ac:dyDescent="0.35">
      <c r="A8" s="70">
        <v>6</v>
      </c>
      <c r="B8" s="71" t="s">
        <v>71</v>
      </c>
      <c r="C8" s="71" t="str">
        <f>INDEX(Data!$D$3:$D$29,MATCH('výrobné a prevádzkové n'!A8,Data!$A$3:$A$29,0))</f>
        <v>Výstavba technológie na vysoko účinnú kombinovanú výrobu elektriny a tepla ako náhrady za súčasné zdroje v SCZT Západ - Akumulácia</v>
      </c>
      <c r="D8" s="72">
        <f>INDEX(Data!$M$3:$M$29,MATCH('výrobné a prevádzkové n'!A8,Data!$A$3:$A$29,0))</f>
        <v>30</v>
      </c>
      <c r="E8" s="72">
        <f>INDEX(Data!$J$3:$J$29,MATCH('výrobné a prevádzkové n'!A8,Data!$A$3:$A$29,0))</f>
        <v>2024</v>
      </c>
      <c r="F8" s="73">
        <f>INDEX(Data!$AA$3:$AA$29,MATCH('výrobné a prevádzkové n'!A8,Data!$A$3:$A$29,0))</f>
        <v>0</v>
      </c>
      <c r="G8" s="73">
        <f>INDEX(Data!$AC$3:$AC$29,MATCH('výrobné a prevádzkové n'!A8,Data!$A$3:$A$29,0))</f>
        <v>-10000</v>
      </c>
      <c r="H8" s="74">
        <f>INDEX(Data!$AD$3:$AD$29,MATCH('výrobné a prevádzkové n'!A8,Data!$A$3:$A$29,0))</f>
        <v>0</v>
      </c>
      <c r="I8" s="73">
        <f t="shared" si="3"/>
        <v>10000</v>
      </c>
      <c r="J8" s="73">
        <f t="shared" si="0"/>
        <v>10000</v>
      </c>
      <c r="K8" s="73">
        <f t="shared" si="0"/>
        <v>10000</v>
      </c>
      <c r="L8" s="73">
        <f t="shared" si="0"/>
        <v>10000</v>
      </c>
      <c r="M8" s="73">
        <f t="shared" si="0"/>
        <v>10000</v>
      </c>
      <c r="N8" s="73">
        <f t="shared" si="0"/>
        <v>10000</v>
      </c>
      <c r="O8" s="73">
        <f t="shared" si="0"/>
        <v>10000</v>
      </c>
      <c r="P8" s="73">
        <f t="shared" si="0"/>
        <v>10000</v>
      </c>
      <c r="Q8" s="73">
        <f t="shared" si="0"/>
        <v>10000</v>
      </c>
      <c r="R8" s="73">
        <f t="shared" si="0"/>
        <v>10000</v>
      </c>
      <c r="S8" s="73">
        <f t="shared" si="0"/>
        <v>10000</v>
      </c>
      <c r="T8" s="73">
        <f t="shared" si="0"/>
        <v>10000</v>
      </c>
      <c r="U8" s="73">
        <f t="shared" si="0"/>
        <v>10000</v>
      </c>
      <c r="V8" s="73">
        <f t="shared" si="0"/>
        <v>10000</v>
      </c>
      <c r="W8" s="73">
        <f t="shared" si="0"/>
        <v>10000</v>
      </c>
      <c r="X8" s="73">
        <f t="shared" si="0"/>
        <v>10000</v>
      </c>
      <c r="Y8" s="73">
        <f t="shared" si="0"/>
        <v>10000</v>
      </c>
      <c r="Z8" s="73">
        <f t="shared" si="0"/>
        <v>10000</v>
      </c>
      <c r="AA8" s="73">
        <f t="shared" si="0"/>
        <v>10000</v>
      </c>
      <c r="AB8" s="73">
        <f t="shared" si="0"/>
        <v>10000</v>
      </c>
      <c r="AC8" s="73">
        <f t="shared" si="0"/>
        <v>10000</v>
      </c>
      <c r="AD8" s="73">
        <f t="shared" si="0"/>
        <v>10000</v>
      </c>
      <c r="AE8" s="73">
        <f t="shared" si="0"/>
        <v>10000</v>
      </c>
      <c r="AF8" s="73">
        <f t="shared" si="0"/>
        <v>10000</v>
      </c>
      <c r="AG8" s="73">
        <f t="shared" si="0"/>
        <v>10000</v>
      </c>
      <c r="AH8" s="73">
        <f t="shared" si="0"/>
        <v>10000</v>
      </c>
      <c r="AI8" s="73">
        <f t="shared" si="0"/>
        <v>10000</v>
      </c>
      <c r="AJ8" s="73">
        <f t="shared" si="0"/>
        <v>10000</v>
      </c>
      <c r="AK8" s="73">
        <f t="shared" si="0"/>
        <v>10000</v>
      </c>
      <c r="AL8" s="73">
        <f t="shared" si="0"/>
        <v>10000</v>
      </c>
      <c r="AM8" s="73">
        <f t="shared" si="4"/>
        <v>10000</v>
      </c>
      <c r="AN8" s="73">
        <f>SUM($I8:J8)</f>
        <v>20000</v>
      </c>
      <c r="AO8" s="73">
        <f>SUM($I8:K8)</f>
        <v>30000</v>
      </c>
      <c r="AP8" s="73">
        <f>SUM($I8:L8)</f>
        <v>40000</v>
      </c>
      <c r="AQ8" s="73">
        <f>SUM($I8:M8)</f>
        <v>50000</v>
      </c>
      <c r="AR8" s="73">
        <f>SUM($I8:N8)</f>
        <v>60000</v>
      </c>
      <c r="AS8" s="73">
        <f>SUM($I8:O8)</f>
        <v>70000</v>
      </c>
      <c r="AT8" s="73">
        <f>SUM($I8:P8)</f>
        <v>80000</v>
      </c>
      <c r="AU8" s="73">
        <f>SUM($I8:Q8)</f>
        <v>90000</v>
      </c>
      <c r="AV8" s="73">
        <f>SUM($I8:R8)</f>
        <v>100000</v>
      </c>
      <c r="AW8" s="73">
        <f>SUM($I8:S8)</f>
        <v>110000</v>
      </c>
      <c r="AX8" s="73">
        <f>SUM($I8:T8)</f>
        <v>120000</v>
      </c>
      <c r="AY8" s="73">
        <f>SUM($I8:U8)</f>
        <v>130000</v>
      </c>
      <c r="AZ8" s="73">
        <f>SUM($I8:V8)</f>
        <v>140000</v>
      </c>
      <c r="BA8" s="73">
        <f>SUM($I8:W8)</f>
        <v>150000</v>
      </c>
      <c r="BB8" s="73">
        <f>SUM($I8:X8)</f>
        <v>160000</v>
      </c>
      <c r="BC8" s="73">
        <f>SUM($I8:Y8)</f>
        <v>170000</v>
      </c>
      <c r="BD8" s="73">
        <f>SUM($I8:Z8)</f>
        <v>180000</v>
      </c>
      <c r="BE8" s="73">
        <f>SUM($I8:AA8)</f>
        <v>190000</v>
      </c>
      <c r="BF8" s="73">
        <f>SUM($I8:AB8)</f>
        <v>200000</v>
      </c>
      <c r="BG8" s="73">
        <f>SUM($I8:AC8)</f>
        <v>210000</v>
      </c>
      <c r="BH8" s="73">
        <f>SUM($I8:AD8)</f>
        <v>220000</v>
      </c>
      <c r="BI8" s="73">
        <f>SUM($I8:AE8)</f>
        <v>230000</v>
      </c>
      <c r="BJ8" s="73">
        <f>SUM($I8:AF8)</f>
        <v>240000</v>
      </c>
      <c r="BK8" s="73">
        <f>SUM($I8:AG8)</f>
        <v>250000</v>
      </c>
      <c r="BL8" s="73">
        <f>SUM($I8:AH8)</f>
        <v>260000</v>
      </c>
      <c r="BM8" s="73">
        <f>SUM($I8:AI8)</f>
        <v>270000</v>
      </c>
      <c r="BN8" s="73">
        <f>SUM($I8:AJ8)</f>
        <v>280000</v>
      </c>
      <c r="BO8" s="73">
        <f>SUM($I8:AK8)</f>
        <v>290000</v>
      </c>
      <c r="BP8" s="74">
        <f>SUM($I8:AL8)</f>
        <v>300000</v>
      </c>
      <c r="BQ8" s="76">
        <f>IF(CW8=0,0,I8/((1+Vychodiská!$C$167)^'výrobné a prevádzkové n'!CW8))</f>
        <v>9245.5621301775136</v>
      </c>
      <c r="BR8" s="73">
        <f>IF(CX8=0,0,J8/((1+Vychodiská!$C$167)^'výrobné a prevádzkové n'!CX8))</f>
        <v>8889.9635867091474</v>
      </c>
      <c r="BS8" s="73">
        <f>IF(CY8=0,0,K8/((1+Vychodiská!$C$167)^'výrobné a prevádzkové n'!CY8))</f>
        <v>8548.0419102972573</v>
      </c>
      <c r="BT8" s="73">
        <f>IF(CZ8=0,0,L8/((1+Vychodiská!$C$167)^'výrobné a prevádzkové n'!CZ8))</f>
        <v>8219.2710675935159</v>
      </c>
      <c r="BU8" s="73">
        <f>IF(DA8=0,0,M8/((1+Vychodiská!$C$167)^'výrobné a prevádzkové n'!DA8))</f>
        <v>7903.1452573014567</v>
      </c>
      <c r="BV8" s="73">
        <f>IF(DB8=0,0,N8/((1+Vychodiská!$C$167)^'výrobné a prevádzkové n'!DB8))</f>
        <v>7599.1781320206328</v>
      </c>
      <c r="BW8" s="73">
        <f>IF(DC8=0,0,O8/((1+Vychodiská!$C$167)^'výrobné a prevádzkové n'!DC8))</f>
        <v>7306.9020500198376</v>
      </c>
      <c r="BX8" s="73">
        <f>IF(DD8=0,0,P8/((1+Vychodiská!$C$167)^'výrobné a prevádzkové n'!DD8))</f>
        <v>7025.8673557883048</v>
      </c>
      <c r="BY8" s="73">
        <f>IF(DE8=0,0,Q8/((1+Vychodiská!$C$167)^'výrobné a prevádzkové n'!DE8))</f>
        <v>6755.6416882579852</v>
      </c>
      <c r="BZ8" s="73">
        <f>IF(DF8=0,0,R8/((1+Vychodiská!$C$167)^'výrobné a prevádzkové n'!DF8))</f>
        <v>6495.8093156326786</v>
      </c>
      <c r="CA8" s="73">
        <f>IF(DG8=0,0,S8/((1+Vychodiská!$C$167)^'výrobné a prevádzkové n'!DG8))</f>
        <v>6245.9704958006514</v>
      </c>
      <c r="CB8" s="73">
        <f>IF(DH8=0,0,T8/((1+Vychodiská!$C$167)^'výrobné a prevádzkové n'!DH8))</f>
        <v>6005.7408613467796</v>
      </c>
      <c r="CC8" s="73">
        <f>IF(DI8=0,0,U8/((1+Vychodiská!$C$167)^'výrobné a prevádzkové n'!DI8))</f>
        <v>5774.7508282180579</v>
      </c>
      <c r="CD8" s="73">
        <f>IF(DJ8=0,0,V8/((1+Vychodiská!$C$167)^'výrobné a prevádzkové n'!DJ8))</f>
        <v>5552.6450271327476</v>
      </c>
      <c r="CE8" s="73">
        <f>IF(DK8=0,0,W8/((1+Vychodiská!$C$167)^'výrobné a prevádzkové n'!DK8))</f>
        <v>5339.0817568584107</v>
      </c>
      <c r="CF8" s="73">
        <f>IF(DL8=0,0,X8/((1+Vychodiská!$C$167)^'výrobné a prevádzkové n'!DL8))</f>
        <v>5133.7324585177021</v>
      </c>
      <c r="CG8" s="73">
        <f>IF(DM8=0,0,Y8/((1+Vychodiská!$C$167)^'výrobné a prevádzkové n'!DM8))</f>
        <v>4936.2812101131749</v>
      </c>
      <c r="CH8" s="73">
        <f>IF(DN8=0,0,Z8/((1+Vychodiská!$C$167)^'výrobné a prevádzkové n'!DN8))</f>
        <v>4746.4242404934375</v>
      </c>
      <c r="CI8" s="73">
        <f>IF(DO8=0,0,AA8/((1+Vychodiská!$C$167)^'výrobné a prevádzkové n'!DO8))</f>
        <v>4563.8694620129208</v>
      </c>
      <c r="CJ8" s="73">
        <f>IF(DP8=0,0,AB8/((1+Vychodiská!$C$167)^'výrobné a prevádzkové n'!DP8))</f>
        <v>4388.3360211662684</v>
      </c>
      <c r="CK8" s="73">
        <f>IF(DQ8=0,0,AC8/((1+Vychodiská!$C$167)^'výrobné a prevádzkové n'!DQ8))</f>
        <v>4219.5538665060276</v>
      </c>
      <c r="CL8" s="73">
        <f>IF(DR8=0,0,AD8/((1+Vychodiská!$C$167)^'výrobné a prevádzkové n'!DR8))</f>
        <v>4057.2633331788734</v>
      </c>
      <c r="CM8" s="73">
        <f>IF(DS8=0,0,AE8/((1+Vychodiská!$C$167)^'výrobné a prevádzkové n'!DS8))</f>
        <v>3901.2147434412241</v>
      </c>
      <c r="CN8" s="73">
        <f>IF(DT8=0,0,AF8/((1+Vychodiská!$C$167)^'výrobné a prevádzkové n'!DT8))</f>
        <v>3751.1680225396376</v>
      </c>
      <c r="CO8" s="73">
        <f>IF(DU8=0,0,AG8/((1+Vychodiská!$C$167)^'výrobné a prevádzkové n'!DU8))</f>
        <v>3606.8923293650369</v>
      </c>
      <c r="CP8" s="73">
        <f>IF(DV8=0,0,AH8/((1+Vychodiská!$C$167)^'výrobné a prevádzkové n'!DV8))</f>
        <v>3468.165701312535</v>
      </c>
      <c r="CQ8" s="73">
        <f>IF(DW8=0,0,AI8/((1+Vychodiská!$C$167)^'výrobné a prevádzkové n'!DW8))</f>
        <v>3334.774712800514</v>
      </c>
      <c r="CR8" s="73">
        <f>IF(DX8=0,0,AJ8/((1+Vychodiská!$C$167)^'výrobné a prevádzkové n'!DX8))</f>
        <v>3206.5141469235709</v>
      </c>
      <c r="CS8" s="73">
        <f>IF(DY8=0,0,AK8/((1+Vychodiská!$C$167)^'výrobné a prevádzkové n'!DY8))</f>
        <v>3083.1866797342032</v>
      </c>
      <c r="CT8" s="74">
        <f>IF(DZ8=0,0,AL8/((1+Vychodiská!$C$167)^'výrobné a prevádzkové n'!DZ8))</f>
        <v>2964.6025766675029</v>
      </c>
      <c r="CU8" s="77">
        <f t="shared" si="6"/>
        <v>166269.55096792764</v>
      </c>
      <c r="CV8" s="73"/>
      <c r="CW8" s="78">
        <f t="shared" si="1"/>
        <v>2</v>
      </c>
      <c r="CX8" s="78">
        <f t="shared" ref="CX8:DZ8" si="10">IF(CW8=0,0,IF(CX$2&gt;$D8,0,CW8+1))</f>
        <v>3</v>
      </c>
      <c r="CY8" s="78">
        <f t="shared" si="10"/>
        <v>4</v>
      </c>
      <c r="CZ8" s="78">
        <f t="shared" si="10"/>
        <v>5</v>
      </c>
      <c r="DA8" s="78">
        <f t="shared" si="10"/>
        <v>6</v>
      </c>
      <c r="DB8" s="78">
        <f t="shared" si="10"/>
        <v>7</v>
      </c>
      <c r="DC8" s="78">
        <f t="shared" si="10"/>
        <v>8</v>
      </c>
      <c r="DD8" s="78">
        <f t="shared" si="10"/>
        <v>9</v>
      </c>
      <c r="DE8" s="78">
        <f t="shared" si="10"/>
        <v>10</v>
      </c>
      <c r="DF8" s="78">
        <f t="shared" si="10"/>
        <v>11</v>
      </c>
      <c r="DG8" s="78">
        <f t="shared" si="10"/>
        <v>12</v>
      </c>
      <c r="DH8" s="78">
        <f t="shared" si="10"/>
        <v>13</v>
      </c>
      <c r="DI8" s="78">
        <f t="shared" si="10"/>
        <v>14</v>
      </c>
      <c r="DJ8" s="78">
        <f t="shared" si="10"/>
        <v>15</v>
      </c>
      <c r="DK8" s="78">
        <f t="shared" si="10"/>
        <v>16</v>
      </c>
      <c r="DL8" s="78">
        <f t="shared" si="10"/>
        <v>17</v>
      </c>
      <c r="DM8" s="78">
        <f t="shared" si="10"/>
        <v>18</v>
      </c>
      <c r="DN8" s="78">
        <f t="shared" si="10"/>
        <v>19</v>
      </c>
      <c r="DO8" s="78">
        <f t="shared" si="10"/>
        <v>20</v>
      </c>
      <c r="DP8" s="78">
        <f t="shared" si="10"/>
        <v>21</v>
      </c>
      <c r="DQ8" s="78">
        <f t="shared" si="10"/>
        <v>22</v>
      </c>
      <c r="DR8" s="78">
        <f t="shared" si="10"/>
        <v>23</v>
      </c>
      <c r="DS8" s="78">
        <f t="shared" si="10"/>
        <v>24</v>
      </c>
      <c r="DT8" s="78">
        <f t="shared" si="10"/>
        <v>25</v>
      </c>
      <c r="DU8" s="78">
        <f t="shared" si="10"/>
        <v>26</v>
      </c>
      <c r="DV8" s="78">
        <f t="shared" si="10"/>
        <v>27</v>
      </c>
      <c r="DW8" s="78">
        <f t="shared" si="10"/>
        <v>28</v>
      </c>
      <c r="DX8" s="78">
        <f t="shared" si="10"/>
        <v>29</v>
      </c>
      <c r="DY8" s="78">
        <f t="shared" si="10"/>
        <v>30</v>
      </c>
      <c r="DZ8" s="79">
        <f t="shared" si="10"/>
        <v>31</v>
      </c>
    </row>
    <row r="9" spans="1:130" s="80" customFormat="1" ht="31" customHeight="1" x14ac:dyDescent="0.35">
      <c r="A9" s="70">
        <v>7</v>
      </c>
      <c r="B9" s="71" t="s">
        <v>71</v>
      </c>
      <c r="C9" s="71" t="str">
        <f>INDEX(Data!$D$3:$D$29,MATCH('výrobné a prevádzkové n'!A9,Data!$A$3:$A$29,0))</f>
        <v>Modernizácia rozšírenia HV pre oblasť Dúbravka</v>
      </c>
      <c r="D9" s="72">
        <f>INDEX(Data!$M$3:$M$29,MATCH('výrobné a prevádzkové n'!A9,Data!$A$3:$A$29,0))</f>
        <v>30</v>
      </c>
      <c r="E9" s="72" t="str">
        <f>INDEX(Data!$J$3:$J$29,MATCH('výrobné a prevádzkové n'!A9,Data!$A$3:$A$29,0))</f>
        <v>2024 - 2025</v>
      </c>
      <c r="F9" s="73">
        <f>INDEX(Data!$AA$3:$AA$29,MATCH('výrobné a prevádzkové n'!A9,Data!$A$3:$A$29,0))</f>
        <v>0</v>
      </c>
      <c r="G9" s="73">
        <f>INDEX(Data!$AC$3:$AC$29,MATCH('výrobné a prevádzkové n'!A9,Data!$A$3:$A$29,0))</f>
        <v>0</v>
      </c>
      <c r="H9" s="74">
        <f>INDEX(Data!$AD$3:$AD$29,MATCH('výrobné a prevádzkové n'!A9,Data!$A$3:$A$29,0))</f>
        <v>15000</v>
      </c>
      <c r="I9" s="73">
        <f t="shared" si="3"/>
        <v>15000</v>
      </c>
      <c r="J9" s="73">
        <f t="shared" si="0"/>
        <v>15000</v>
      </c>
      <c r="K9" s="73">
        <f t="shared" si="0"/>
        <v>15000</v>
      </c>
      <c r="L9" s="73">
        <f t="shared" si="0"/>
        <v>15000</v>
      </c>
      <c r="M9" s="73">
        <f t="shared" si="0"/>
        <v>15000</v>
      </c>
      <c r="N9" s="73">
        <f t="shared" si="0"/>
        <v>15000</v>
      </c>
      <c r="O9" s="73">
        <f t="shared" si="0"/>
        <v>15000</v>
      </c>
      <c r="P9" s="73">
        <f t="shared" si="0"/>
        <v>15000</v>
      </c>
      <c r="Q9" s="73">
        <f t="shared" si="0"/>
        <v>15000</v>
      </c>
      <c r="R9" s="73">
        <f t="shared" si="0"/>
        <v>15000</v>
      </c>
      <c r="S9" s="73">
        <f t="shared" si="0"/>
        <v>15000</v>
      </c>
      <c r="T9" s="73">
        <f t="shared" si="0"/>
        <v>15000</v>
      </c>
      <c r="U9" s="73">
        <f t="shared" si="0"/>
        <v>15000</v>
      </c>
      <c r="V9" s="73">
        <f t="shared" si="0"/>
        <v>15000</v>
      </c>
      <c r="W9" s="73">
        <f t="shared" si="0"/>
        <v>15000</v>
      </c>
      <c r="X9" s="73">
        <f t="shared" si="0"/>
        <v>15000</v>
      </c>
      <c r="Y9" s="73">
        <f t="shared" si="0"/>
        <v>15000</v>
      </c>
      <c r="Z9" s="73">
        <f t="shared" si="0"/>
        <v>15000</v>
      </c>
      <c r="AA9" s="73">
        <f t="shared" si="0"/>
        <v>15000</v>
      </c>
      <c r="AB9" s="73">
        <f t="shared" si="0"/>
        <v>15000</v>
      </c>
      <c r="AC9" s="73">
        <f t="shared" si="0"/>
        <v>15000</v>
      </c>
      <c r="AD9" s="73">
        <f t="shared" si="0"/>
        <v>15000</v>
      </c>
      <c r="AE9" s="73">
        <f t="shared" si="0"/>
        <v>15000</v>
      </c>
      <c r="AF9" s="73">
        <f t="shared" si="0"/>
        <v>15000</v>
      </c>
      <c r="AG9" s="73">
        <f t="shared" si="0"/>
        <v>15000</v>
      </c>
      <c r="AH9" s="73">
        <f t="shared" si="0"/>
        <v>15000</v>
      </c>
      <c r="AI9" s="73">
        <f t="shared" si="0"/>
        <v>15000</v>
      </c>
      <c r="AJ9" s="73">
        <f t="shared" si="0"/>
        <v>15000</v>
      </c>
      <c r="AK9" s="73">
        <f t="shared" si="0"/>
        <v>15000</v>
      </c>
      <c r="AL9" s="73">
        <f t="shared" si="0"/>
        <v>15000</v>
      </c>
      <c r="AM9" s="73">
        <f t="shared" si="4"/>
        <v>15000</v>
      </c>
      <c r="AN9" s="73">
        <f>SUM($I9:J9)</f>
        <v>30000</v>
      </c>
      <c r="AO9" s="73">
        <f>SUM($I9:K9)</f>
        <v>45000</v>
      </c>
      <c r="AP9" s="73">
        <f>SUM($I9:L9)</f>
        <v>60000</v>
      </c>
      <c r="AQ9" s="73">
        <f>SUM($I9:M9)</f>
        <v>75000</v>
      </c>
      <c r="AR9" s="73">
        <f>SUM($I9:N9)</f>
        <v>90000</v>
      </c>
      <c r="AS9" s="73">
        <f>SUM($I9:O9)</f>
        <v>105000</v>
      </c>
      <c r="AT9" s="73">
        <f>SUM($I9:P9)</f>
        <v>120000</v>
      </c>
      <c r="AU9" s="73">
        <f>SUM($I9:Q9)</f>
        <v>135000</v>
      </c>
      <c r="AV9" s="73">
        <f>SUM($I9:R9)</f>
        <v>150000</v>
      </c>
      <c r="AW9" s="73">
        <f>SUM($I9:S9)</f>
        <v>165000</v>
      </c>
      <c r="AX9" s="73">
        <f>SUM($I9:T9)</f>
        <v>180000</v>
      </c>
      <c r="AY9" s="73">
        <f>SUM($I9:U9)</f>
        <v>195000</v>
      </c>
      <c r="AZ9" s="73">
        <f>SUM($I9:V9)</f>
        <v>210000</v>
      </c>
      <c r="BA9" s="73">
        <f>SUM($I9:W9)</f>
        <v>225000</v>
      </c>
      <c r="BB9" s="73">
        <f>SUM($I9:X9)</f>
        <v>240000</v>
      </c>
      <c r="BC9" s="73">
        <f>SUM($I9:Y9)</f>
        <v>255000</v>
      </c>
      <c r="BD9" s="73">
        <f>SUM($I9:Z9)</f>
        <v>270000</v>
      </c>
      <c r="BE9" s="73">
        <f>SUM($I9:AA9)</f>
        <v>285000</v>
      </c>
      <c r="BF9" s="73">
        <f>SUM($I9:AB9)</f>
        <v>300000</v>
      </c>
      <c r="BG9" s="73">
        <f>SUM($I9:AC9)</f>
        <v>315000</v>
      </c>
      <c r="BH9" s="73">
        <f>SUM($I9:AD9)</f>
        <v>330000</v>
      </c>
      <c r="BI9" s="73">
        <f>SUM($I9:AE9)</f>
        <v>345000</v>
      </c>
      <c r="BJ9" s="73">
        <f>SUM($I9:AF9)</f>
        <v>360000</v>
      </c>
      <c r="BK9" s="73">
        <f>SUM($I9:AG9)</f>
        <v>375000</v>
      </c>
      <c r="BL9" s="73">
        <f>SUM($I9:AH9)</f>
        <v>390000</v>
      </c>
      <c r="BM9" s="73">
        <f>SUM($I9:AI9)</f>
        <v>405000</v>
      </c>
      <c r="BN9" s="73">
        <f>SUM($I9:AJ9)</f>
        <v>420000</v>
      </c>
      <c r="BO9" s="73">
        <f>SUM($I9:AK9)</f>
        <v>435000</v>
      </c>
      <c r="BP9" s="74">
        <f>SUM($I9:AL9)</f>
        <v>450000</v>
      </c>
      <c r="BQ9" s="76">
        <f>IF(CW9=0,0,I9/((1+Vychodiská!$C$167)^'výrobné a prevádzkové n'!CW9))</f>
        <v>13334.945380063722</v>
      </c>
      <c r="BR9" s="73">
        <f>IF(CX9=0,0,J9/((1+Vychodiská!$C$167)^'výrobné a prevádzkové n'!CX9))</f>
        <v>12822.062865445885</v>
      </c>
      <c r="BS9" s="73">
        <f>IF(CY9=0,0,K9/((1+Vychodiská!$C$167)^'výrobné a prevádzkové n'!CY9))</f>
        <v>12328.906601390274</v>
      </c>
      <c r="BT9" s="73">
        <f>IF(CZ9=0,0,L9/((1+Vychodiská!$C$167)^'výrobné a prevádzkové n'!CZ9))</f>
        <v>11854.717885952186</v>
      </c>
      <c r="BU9" s="73">
        <f>IF(DA9=0,0,M9/((1+Vychodiská!$C$167)^'výrobné a prevádzkové n'!DA9))</f>
        <v>11398.76719803095</v>
      </c>
      <c r="BV9" s="73">
        <f>IF(DB9=0,0,N9/((1+Vychodiská!$C$167)^'výrobné a prevádzkové n'!DB9))</f>
        <v>10960.353075029756</v>
      </c>
      <c r="BW9" s="73">
        <f>IF(DC9=0,0,O9/((1+Vychodiská!$C$167)^'výrobné a prevádzkové n'!DC9))</f>
        <v>10538.801033682457</v>
      </c>
      <c r="BX9" s="73">
        <f>IF(DD9=0,0,P9/((1+Vychodiská!$C$167)^'výrobné a prevádzkové n'!DD9))</f>
        <v>10133.462532386979</v>
      </c>
      <c r="BY9" s="73">
        <f>IF(DE9=0,0,Q9/((1+Vychodiská!$C$167)^'výrobné a prevádzkové n'!DE9))</f>
        <v>9743.7139734490174</v>
      </c>
      <c r="BZ9" s="73">
        <f>IF(DF9=0,0,R9/((1+Vychodiská!$C$167)^'výrobné a prevádzkové n'!DF9))</f>
        <v>9368.9557437009771</v>
      </c>
      <c r="CA9" s="73">
        <f>IF(DG9=0,0,S9/((1+Vychodiská!$C$167)^'výrobné a prevádzkové n'!DG9))</f>
        <v>9008.6112920201704</v>
      </c>
      <c r="CB9" s="73">
        <f>IF(DH9=0,0,T9/((1+Vychodiská!$C$167)^'výrobné a prevádzkové n'!DH9))</f>
        <v>8662.1262423270873</v>
      </c>
      <c r="CC9" s="73">
        <f>IF(DI9=0,0,U9/((1+Vychodiská!$C$167)^'výrobné a prevádzkové n'!DI9))</f>
        <v>8328.9675406991228</v>
      </c>
      <c r="CD9" s="73">
        <f>IF(DJ9=0,0,V9/((1+Vychodiská!$C$167)^'výrobné a prevádzkové n'!DJ9))</f>
        <v>8008.6226352876156</v>
      </c>
      <c r="CE9" s="73">
        <f>IF(DK9=0,0,W9/((1+Vychodiská!$C$167)^'výrobné a prevádzkové n'!DK9))</f>
        <v>7700.5986877765536</v>
      </c>
      <c r="CF9" s="73">
        <f>IF(DL9=0,0,X9/((1+Vychodiská!$C$167)^'výrobné a prevádzkové n'!DL9))</f>
        <v>7404.4218151697623</v>
      </c>
      <c r="CG9" s="73">
        <f>IF(DM9=0,0,Y9/((1+Vychodiská!$C$167)^'výrobné a prevádzkové n'!DM9))</f>
        <v>7119.6363607401563</v>
      </c>
      <c r="CH9" s="73">
        <f>IF(DN9=0,0,Z9/((1+Vychodiská!$C$167)^'výrobné a prevádzkové n'!DN9))</f>
        <v>6845.8041930193813</v>
      </c>
      <c r="CI9" s="73">
        <f>IF(DO9=0,0,AA9/((1+Vychodiská!$C$167)^'výrobné a prevádzkové n'!DO9))</f>
        <v>6582.5040317494031</v>
      </c>
      <c r="CJ9" s="73">
        <f>IF(DP9=0,0,AB9/((1+Vychodiská!$C$167)^'výrobné a prevádzkové n'!DP9))</f>
        <v>6329.3307997590418</v>
      </c>
      <c r="CK9" s="73">
        <f>IF(DQ9=0,0,AC9/((1+Vychodiská!$C$167)^'výrobné a prevádzkové n'!DQ9))</f>
        <v>6085.8949997683103</v>
      </c>
      <c r="CL9" s="73">
        <f>IF(DR9=0,0,AD9/((1+Vychodiská!$C$167)^'výrobné a prevádzkové n'!DR9))</f>
        <v>5851.8221151618363</v>
      </c>
      <c r="CM9" s="73">
        <f>IF(DS9=0,0,AE9/((1+Vychodiská!$C$167)^'výrobné a prevádzkové n'!DS9))</f>
        <v>5626.7520338094564</v>
      </c>
      <c r="CN9" s="73">
        <f>IF(DT9=0,0,AF9/((1+Vychodiská!$C$167)^'výrobné a prevádzkové n'!DT9))</f>
        <v>5410.3384940475553</v>
      </c>
      <c r="CO9" s="73">
        <f>IF(DU9=0,0,AG9/((1+Vychodiská!$C$167)^'výrobné a prevádzkové n'!DU9))</f>
        <v>5202.2485519688025</v>
      </c>
      <c r="CP9" s="73">
        <f>IF(DV9=0,0,AH9/((1+Vychodiská!$C$167)^'výrobné a prevádzkové n'!DV9))</f>
        <v>5002.1620692007709</v>
      </c>
      <c r="CQ9" s="73">
        <f>IF(DW9=0,0,AI9/((1+Vychodiská!$C$167)^'výrobné a prevádzkové n'!DW9))</f>
        <v>4809.7712203853562</v>
      </c>
      <c r="CR9" s="73">
        <f>IF(DX9=0,0,AJ9/((1+Vychodiská!$C$167)^'výrobné a prevádzkové n'!DX9))</f>
        <v>4624.780019601305</v>
      </c>
      <c r="CS9" s="73">
        <f>IF(DY9=0,0,AK9/((1+Vychodiská!$C$167)^'výrobné a prevádzkové n'!DY9))</f>
        <v>4446.9038650012544</v>
      </c>
      <c r="CT9" s="74">
        <f>IF(DZ9=0,0,AL9/((1+Vychodiská!$C$167)^'výrobné a prevádzkové n'!DZ9))</f>
        <v>4275.8691009627446</v>
      </c>
      <c r="CU9" s="77">
        <f t="shared" si="6"/>
        <v>239811.85235758789</v>
      </c>
      <c r="CV9" s="73"/>
      <c r="CW9" s="78">
        <f t="shared" si="1"/>
        <v>3</v>
      </c>
      <c r="CX9" s="78">
        <f t="shared" ref="CX9:DZ9" si="11">IF(CW9=0,0,IF(CX$2&gt;$D9,0,CW9+1))</f>
        <v>4</v>
      </c>
      <c r="CY9" s="78">
        <f t="shared" si="11"/>
        <v>5</v>
      </c>
      <c r="CZ9" s="78">
        <f t="shared" si="11"/>
        <v>6</v>
      </c>
      <c r="DA9" s="78">
        <f t="shared" si="11"/>
        <v>7</v>
      </c>
      <c r="DB9" s="78">
        <f t="shared" si="11"/>
        <v>8</v>
      </c>
      <c r="DC9" s="78">
        <f t="shared" si="11"/>
        <v>9</v>
      </c>
      <c r="DD9" s="78">
        <f t="shared" si="11"/>
        <v>10</v>
      </c>
      <c r="DE9" s="78">
        <f t="shared" si="11"/>
        <v>11</v>
      </c>
      <c r="DF9" s="78">
        <f t="shared" si="11"/>
        <v>12</v>
      </c>
      <c r="DG9" s="78">
        <f t="shared" si="11"/>
        <v>13</v>
      </c>
      <c r="DH9" s="78">
        <f t="shared" si="11"/>
        <v>14</v>
      </c>
      <c r="DI9" s="78">
        <f t="shared" si="11"/>
        <v>15</v>
      </c>
      <c r="DJ9" s="78">
        <f t="shared" si="11"/>
        <v>16</v>
      </c>
      <c r="DK9" s="78">
        <f t="shared" si="11"/>
        <v>17</v>
      </c>
      <c r="DL9" s="78">
        <f t="shared" si="11"/>
        <v>18</v>
      </c>
      <c r="DM9" s="78">
        <f t="shared" si="11"/>
        <v>19</v>
      </c>
      <c r="DN9" s="78">
        <f t="shared" si="11"/>
        <v>20</v>
      </c>
      <c r="DO9" s="78">
        <f t="shared" si="11"/>
        <v>21</v>
      </c>
      <c r="DP9" s="78">
        <f t="shared" si="11"/>
        <v>22</v>
      </c>
      <c r="DQ9" s="78">
        <f t="shared" si="11"/>
        <v>23</v>
      </c>
      <c r="DR9" s="78">
        <f t="shared" si="11"/>
        <v>24</v>
      </c>
      <c r="DS9" s="78">
        <f t="shared" si="11"/>
        <v>25</v>
      </c>
      <c r="DT9" s="78">
        <f t="shared" si="11"/>
        <v>26</v>
      </c>
      <c r="DU9" s="78">
        <f t="shared" si="11"/>
        <v>27</v>
      </c>
      <c r="DV9" s="78">
        <f t="shared" si="11"/>
        <v>28</v>
      </c>
      <c r="DW9" s="78">
        <f t="shared" si="11"/>
        <v>29</v>
      </c>
      <c r="DX9" s="78">
        <f t="shared" si="11"/>
        <v>30</v>
      </c>
      <c r="DY9" s="78">
        <f t="shared" si="11"/>
        <v>31</v>
      </c>
      <c r="DZ9" s="79">
        <f t="shared" si="11"/>
        <v>32</v>
      </c>
    </row>
    <row r="10" spans="1:130" s="80" customFormat="1" ht="31" customHeight="1" x14ac:dyDescent="0.35">
      <c r="A10" s="70">
        <v>8</v>
      </c>
      <c r="B10" s="71" t="s">
        <v>0</v>
      </c>
      <c r="C10" s="71" t="str">
        <f>INDEX(Data!$D$3:$D$29,MATCH('výrobné a prevádzkové n'!A10,Data!$A$3:$A$29,0))</f>
        <v>Modernizácia nadzemných častí primárnych napájačov SCZT</v>
      </c>
      <c r="D10" s="72">
        <f>INDEX(Data!$M$3:$M$29,MATCH('výrobné a prevádzkové n'!A10,Data!$A$3:$A$29,0))</f>
        <v>20</v>
      </c>
      <c r="E10" s="72" t="str">
        <f>INDEX(Data!$J$3:$J$29,MATCH('výrobné a prevádzkové n'!A10,Data!$A$3:$A$29,0))</f>
        <v>2023 - 2024</v>
      </c>
      <c r="F10" s="73">
        <f>INDEX(Data!$AA$3:$AA$29,MATCH('výrobné a prevádzkové n'!A10,Data!$A$3:$A$29,0))</f>
        <v>-500</v>
      </c>
      <c r="G10" s="73">
        <f>INDEX(Data!$AC$3:$AC$29,MATCH('výrobné a prevádzkové n'!A10,Data!$A$3:$A$29,0))</f>
        <v>-300095</v>
      </c>
      <c r="H10" s="74">
        <f>INDEX(Data!$AD$3:$AD$29,MATCH('výrobné a prevádzkové n'!A10,Data!$A$3:$A$29,0))</f>
        <v>0</v>
      </c>
      <c r="I10" s="73">
        <f t="shared" si="3"/>
        <v>300595</v>
      </c>
      <c r="J10" s="73">
        <f t="shared" si="0"/>
        <v>300595</v>
      </c>
      <c r="K10" s="73">
        <f t="shared" si="0"/>
        <v>300595</v>
      </c>
      <c r="L10" s="73">
        <f t="shared" si="0"/>
        <v>300595</v>
      </c>
      <c r="M10" s="73">
        <f t="shared" si="0"/>
        <v>300595</v>
      </c>
      <c r="N10" s="73">
        <f t="shared" si="0"/>
        <v>300595</v>
      </c>
      <c r="O10" s="73">
        <f t="shared" si="0"/>
        <v>300595</v>
      </c>
      <c r="P10" s="73">
        <f t="shared" si="0"/>
        <v>300595</v>
      </c>
      <c r="Q10" s="73">
        <f t="shared" si="0"/>
        <v>300595</v>
      </c>
      <c r="R10" s="73">
        <f t="shared" si="0"/>
        <v>300595</v>
      </c>
      <c r="S10" s="73">
        <f t="shared" si="0"/>
        <v>300595</v>
      </c>
      <c r="T10" s="73">
        <f t="shared" si="0"/>
        <v>300595</v>
      </c>
      <c r="U10" s="73">
        <f t="shared" si="0"/>
        <v>300595</v>
      </c>
      <c r="V10" s="73">
        <f t="shared" si="0"/>
        <v>300595</v>
      </c>
      <c r="W10" s="73">
        <f t="shared" si="0"/>
        <v>300595</v>
      </c>
      <c r="X10" s="73">
        <f t="shared" si="0"/>
        <v>300595</v>
      </c>
      <c r="Y10" s="73">
        <f t="shared" si="0"/>
        <v>300595</v>
      </c>
      <c r="Z10" s="73">
        <f t="shared" si="0"/>
        <v>300595</v>
      </c>
      <c r="AA10" s="73">
        <f t="shared" si="0"/>
        <v>300595</v>
      </c>
      <c r="AB10" s="73">
        <f t="shared" si="0"/>
        <v>300595</v>
      </c>
      <c r="AC10" s="73">
        <f t="shared" si="0"/>
        <v>300595</v>
      </c>
      <c r="AD10" s="73">
        <f t="shared" si="0"/>
        <v>300595</v>
      </c>
      <c r="AE10" s="73">
        <f t="shared" si="0"/>
        <v>300595</v>
      </c>
      <c r="AF10" s="73">
        <f t="shared" si="0"/>
        <v>300595</v>
      </c>
      <c r="AG10" s="73">
        <f t="shared" si="0"/>
        <v>300595</v>
      </c>
      <c r="AH10" s="73">
        <f t="shared" si="0"/>
        <v>300595</v>
      </c>
      <c r="AI10" s="73">
        <f t="shared" si="0"/>
        <v>300595</v>
      </c>
      <c r="AJ10" s="73">
        <f t="shared" si="0"/>
        <v>300595</v>
      </c>
      <c r="AK10" s="73">
        <f t="shared" si="0"/>
        <v>300595</v>
      </c>
      <c r="AL10" s="73">
        <f t="shared" si="0"/>
        <v>300595</v>
      </c>
      <c r="AM10" s="73">
        <f t="shared" si="4"/>
        <v>300595</v>
      </c>
      <c r="AN10" s="73">
        <f>SUM($I10:J10)</f>
        <v>601190</v>
      </c>
      <c r="AO10" s="73">
        <f>SUM($I10:K10)</f>
        <v>901785</v>
      </c>
      <c r="AP10" s="73">
        <f>SUM($I10:L10)</f>
        <v>1202380</v>
      </c>
      <c r="AQ10" s="73">
        <f>SUM($I10:M10)</f>
        <v>1502975</v>
      </c>
      <c r="AR10" s="73">
        <f>SUM($I10:N10)</f>
        <v>1803570</v>
      </c>
      <c r="AS10" s="73">
        <f>SUM($I10:O10)</f>
        <v>2104165</v>
      </c>
      <c r="AT10" s="73">
        <f>SUM($I10:P10)</f>
        <v>2404760</v>
      </c>
      <c r="AU10" s="73">
        <f>SUM($I10:Q10)</f>
        <v>2705355</v>
      </c>
      <c r="AV10" s="73">
        <f>SUM($I10:R10)</f>
        <v>3005950</v>
      </c>
      <c r="AW10" s="73">
        <f>SUM($I10:S10)</f>
        <v>3306545</v>
      </c>
      <c r="AX10" s="73">
        <f>SUM($I10:T10)</f>
        <v>3607140</v>
      </c>
      <c r="AY10" s="73">
        <f>SUM($I10:U10)</f>
        <v>3907735</v>
      </c>
      <c r="AZ10" s="73">
        <f>SUM($I10:V10)</f>
        <v>4208330</v>
      </c>
      <c r="BA10" s="73">
        <f>SUM($I10:W10)</f>
        <v>4508925</v>
      </c>
      <c r="BB10" s="73">
        <f>SUM($I10:X10)</f>
        <v>4809520</v>
      </c>
      <c r="BC10" s="73">
        <f>SUM($I10:Y10)</f>
        <v>5110115</v>
      </c>
      <c r="BD10" s="73">
        <f>SUM($I10:Z10)</f>
        <v>5410710</v>
      </c>
      <c r="BE10" s="73">
        <f>SUM($I10:AA10)</f>
        <v>5711305</v>
      </c>
      <c r="BF10" s="73">
        <f>SUM($I10:AB10)</f>
        <v>6011900</v>
      </c>
      <c r="BG10" s="73">
        <f>SUM($I10:AC10)</f>
        <v>6312495</v>
      </c>
      <c r="BH10" s="73">
        <f>SUM($I10:AD10)</f>
        <v>6613090</v>
      </c>
      <c r="BI10" s="73">
        <f>SUM($I10:AE10)</f>
        <v>6913685</v>
      </c>
      <c r="BJ10" s="73">
        <f>SUM($I10:AF10)</f>
        <v>7214280</v>
      </c>
      <c r="BK10" s="73">
        <f>SUM($I10:AG10)</f>
        <v>7514875</v>
      </c>
      <c r="BL10" s="73">
        <f>SUM($I10:AH10)</f>
        <v>7815470</v>
      </c>
      <c r="BM10" s="73">
        <f>SUM($I10:AI10)</f>
        <v>8116065</v>
      </c>
      <c r="BN10" s="73">
        <f>SUM($I10:AJ10)</f>
        <v>8416660</v>
      </c>
      <c r="BO10" s="73">
        <f>SUM($I10:AK10)</f>
        <v>8717255</v>
      </c>
      <c r="BP10" s="74">
        <f>SUM($I10:AL10)</f>
        <v>9017850</v>
      </c>
      <c r="BQ10" s="76">
        <f>IF(CW10=0,0,I10/((1+Vychodiská!$C$167)^'výrobné a prevádzkové n'!CW10))</f>
        <v>267227.86043468362</v>
      </c>
      <c r="BR10" s="73">
        <f>IF(CX10=0,0,J10/((1+Vychodiská!$C$167)^'výrobné a prevádzkové n'!CX10))</f>
        <v>256949.8658025804</v>
      </c>
      <c r="BS10" s="73">
        <f>IF(CY10=0,0,K10/((1+Vychodiská!$C$167)^'výrobné a prevádzkové n'!CY10))</f>
        <v>247067.17865632728</v>
      </c>
      <c r="BT10" s="73">
        <f>IF(CZ10=0,0,L10/((1+Vychodiská!$C$167)^'výrobné a prevádzkové n'!CZ10))</f>
        <v>237564.59486185314</v>
      </c>
      <c r="BU10" s="73">
        <f>IF(DA10=0,0,M10/((1+Vychodiská!$C$167)^'výrobné a prevádzkové n'!DA10))</f>
        <v>228427.4950594742</v>
      </c>
      <c r="BV10" s="73">
        <f>IF(DB10=0,0,N10/((1+Vychodiská!$C$167)^'výrobné a prevádzkové n'!DB10))</f>
        <v>219641.82217257132</v>
      </c>
      <c r="BW10" s="73">
        <f>IF(DC10=0,0,O10/((1+Vychodiská!$C$167)^'výrobné a prevádzkové n'!DC10))</f>
        <v>211194.05978131856</v>
      </c>
      <c r="BX10" s="73">
        <f>IF(DD10=0,0,P10/((1+Vychodiská!$C$167)^'výrobné a prevádzkové n'!DD10))</f>
        <v>203071.21132819093</v>
      </c>
      <c r="BY10" s="73">
        <f>IF(DE10=0,0,Q10/((1+Vychodiská!$C$167)^'výrobné a prevádzkové n'!DE10))</f>
        <v>195260.78012326051</v>
      </c>
      <c r="BZ10" s="73">
        <f>IF(DF10=0,0,R10/((1+Vychodiská!$C$167)^'výrobné a prevádzkové n'!DF10))</f>
        <v>187750.75011851967</v>
      </c>
      <c r="CA10" s="73">
        <f>IF(DG10=0,0,S10/((1+Vychodiská!$C$167)^'výrobné a prevádzkové n'!DG10))</f>
        <v>180529.56742165354</v>
      </c>
      <c r="CB10" s="73">
        <f>IF(DH10=0,0,T10/((1+Vychodiská!$C$167)^'výrobné a prevádzkové n'!DH10))</f>
        <v>173586.1225208207</v>
      </c>
      <c r="CC10" s="73">
        <f>IF(DI10=0,0,U10/((1+Vychodiská!$C$167)^'výrobné a prevádzkové n'!DI10))</f>
        <v>166909.73319309685</v>
      </c>
      <c r="CD10" s="73">
        <f>IF(DJ10=0,0,V10/((1+Vychodiská!$C$167)^'výrobné a prevádzkové n'!DJ10))</f>
        <v>160490.1280702854</v>
      </c>
      <c r="CE10" s="73">
        <f>IF(DK10=0,0,W10/((1+Vychodiská!$C$167)^'výrobné a prevádzkové n'!DK10))</f>
        <v>154317.43083681288</v>
      </c>
      <c r="CF10" s="73">
        <f>IF(DL10=0,0,X10/((1+Vychodiská!$C$167)^'výrobné a prevádzkové n'!DL10))</f>
        <v>148382.14503539697</v>
      </c>
      <c r="CG10" s="73">
        <f>IF(DM10=0,0,Y10/((1+Vychodiská!$C$167)^'výrobné a prevádzkové n'!DM10))</f>
        <v>142675.1394571125</v>
      </c>
      <c r="CH10" s="73">
        <f>IF(DN10=0,0,Z10/((1+Vychodiská!$C$167)^'výrobné a prevádzkové n'!DN10))</f>
        <v>137187.63409337739</v>
      </c>
      <c r="CI10" s="73">
        <f>IF(DO10=0,0,AA10/((1+Vychodiská!$C$167)^'výrobné a prevádzkové n'!DO10))</f>
        <v>131911.18662824747</v>
      </c>
      <c r="CJ10" s="73">
        <f>IF(DP10=0,0,AB10/((1+Vychodiská!$C$167)^'výrobné a prevádzkové n'!DP10))</f>
        <v>126837.67945023795</v>
      </c>
      <c r="CK10" s="73">
        <f>IF(DQ10=0,0,AC10/((1+Vychodiská!$C$167)^'výrobné a prevádzkové n'!DQ10))</f>
        <v>0</v>
      </c>
      <c r="CL10" s="73">
        <f>IF(DR10=0,0,AD10/((1+Vychodiská!$C$167)^'výrobné a prevádzkové n'!DR10))</f>
        <v>0</v>
      </c>
      <c r="CM10" s="73">
        <f>IF(DS10=0,0,AE10/((1+Vychodiská!$C$167)^'výrobné a prevádzkové n'!DS10))</f>
        <v>0</v>
      </c>
      <c r="CN10" s="73">
        <f>IF(DT10=0,0,AF10/((1+Vychodiská!$C$167)^'výrobné a prevádzkové n'!DT10))</f>
        <v>0</v>
      </c>
      <c r="CO10" s="73">
        <f>IF(DU10=0,0,AG10/((1+Vychodiská!$C$167)^'výrobné a prevádzkové n'!DU10))</f>
        <v>0</v>
      </c>
      <c r="CP10" s="73">
        <f>IF(DV10=0,0,AH10/((1+Vychodiská!$C$167)^'výrobné a prevádzkové n'!DV10))</f>
        <v>0</v>
      </c>
      <c r="CQ10" s="73">
        <f>IF(DW10=0,0,AI10/((1+Vychodiská!$C$167)^'výrobné a prevádzkové n'!DW10))</f>
        <v>0</v>
      </c>
      <c r="CR10" s="73">
        <f>IF(DX10=0,0,AJ10/((1+Vychodiská!$C$167)^'výrobné a prevádzkové n'!DX10))</f>
        <v>0</v>
      </c>
      <c r="CS10" s="73">
        <f>IF(DY10=0,0,AK10/((1+Vychodiská!$C$167)^'výrobné a prevádzkové n'!DY10))</f>
        <v>0</v>
      </c>
      <c r="CT10" s="74">
        <f>IF(DZ10=0,0,AL10/((1+Vychodiská!$C$167)^'výrobné a prevádzkové n'!DZ10))</f>
        <v>0</v>
      </c>
      <c r="CU10" s="77">
        <f t="shared" si="6"/>
        <v>3776982.3850458213</v>
      </c>
      <c r="CV10" s="73"/>
      <c r="CW10" s="78">
        <f t="shared" si="1"/>
        <v>3</v>
      </c>
      <c r="CX10" s="78">
        <f t="shared" ref="CX10:DZ10" si="12">IF(CW10=0,0,IF(CX$2&gt;$D10,0,CW10+1))</f>
        <v>4</v>
      </c>
      <c r="CY10" s="78">
        <f t="shared" si="12"/>
        <v>5</v>
      </c>
      <c r="CZ10" s="78">
        <f t="shared" si="12"/>
        <v>6</v>
      </c>
      <c r="DA10" s="78">
        <f t="shared" si="12"/>
        <v>7</v>
      </c>
      <c r="DB10" s="78">
        <f t="shared" si="12"/>
        <v>8</v>
      </c>
      <c r="DC10" s="78">
        <f t="shared" si="12"/>
        <v>9</v>
      </c>
      <c r="DD10" s="78">
        <f t="shared" si="12"/>
        <v>10</v>
      </c>
      <c r="DE10" s="78">
        <f t="shared" si="12"/>
        <v>11</v>
      </c>
      <c r="DF10" s="78">
        <f t="shared" si="12"/>
        <v>12</v>
      </c>
      <c r="DG10" s="78">
        <f t="shared" si="12"/>
        <v>13</v>
      </c>
      <c r="DH10" s="78">
        <f t="shared" si="12"/>
        <v>14</v>
      </c>
      <c r="DI10" s="78">
        <f t="shared" si="12"/>
        <v>15</v>
      </c>
      <c r="DJ10" s="78">
        <f t="shared" si="12"/>
        <v>16</v>
      </c>
      <c r="DK10" s="78">
        <f t="shared" si="12"/>
        <v>17</v>
      </c>
      <c r="DL10" s="78">
        <f t="shared" si="12"/>
        <v>18</v>
      </c>
      <c r="DM10" s="78">
        <f t="shared" si="12"/>
        <v>19</v>
      </c>
      <c r="DN10" s="78">
        <f t="shared" si="12"/>
        <v>20</v>
      </c>
      <c r="DO10" s="78">
        <f t="shared" si="12"/>
        <v>21</v>
      </c>
      <c r="DP10" s="78">
        <f t="shared" si="12"/>
        <v>22</v>
      </c>
      <c r="DQ10" s="78">
        <f t="shared" si="12"/>
        <v>0</v>
      </c>
      <c r="DR10" s="78">
        <f t="shared" si="12"/>
        <v>0</v>
      </c>
      <c r="DS10" s="78">
        <f t="shared" si="12"/>
        <v>0</v>
      </c>
      <c r="DT10" s="78">
        <f t="shared" si="12"/>
        <v>0</v>
      </c>
      <c r="DU10" s="78">
        <f t="shared" si="12"/>
        <v>0</v>
      </c>
      <c r="DV10" s="78">
        <f t="shared" si="12"/>
        <v>0</v>
      </c>
      <c r="DW10" s="78">
        <f t="shared" si="12"/>
        <v>0</v>
      </c>
      <c r="DX10" s="78">
        <f t="shared" si="12"/>
        <v>0</v>
      </c>
      <c r="DY10" s="78">
        <f t="shared" si="12"/>
        <v>0</v>
      </c>
      <c r="DZ10" s="79">
        <f t="shared" si="12"/>
        <v>0</v>
      </c>
    </row>
    <row r="11" spans="1:130" s="80" customFormat="1" ht="31" customHeight="1" x14ac:dyDescent="0.35">
      <c r="A11" s="70">
        <v>9</v>
      </c>
      <c r="B11" s="71" t="s">
        <v>0</v>
      </c>
      <c r="C11" s="71" t="str">
        <f>INDEX(Data!$D$3:$D$29,MATCH('výrobné a prevádzkové n'!A11,Data!$A$3:$A$29,0))</f>
        <v>2. časť  - Modernizácia nadzemných častí primárnych napájačov SCZT</v>
      </c>
      <c r="D11" s="72">
        <f>INDEX(Data!$M$3:$M$29,MATCH('výrobné a prevádzkové n'!A11,Data!$A$3:$A$29,0))</f>
        <v>20</v>
      </c>
      <c r="E11" s="72" t="str">
        <f>INDEX(Data!$J$3:$J$29,MATCH('výrobné a prevádzkové n'!A11,Data!$A$3:$A$29,0))</f>
        <v>2023 - 2024</v>
      </c>
      <c r="F11" s="73">
        <f>INDEX(Data!$AA$3:$AA$29,MATCH('výrobné a prevádzkové n'!A11,Data!$A$3:$A$29,0))</f>
        <v>-1000</v>
      </c>
      <c r="G11" s="73">
        <f>INDEX(Data!$AC$3:$AC$29,MATCH('výrobné a prevádzkové n'!A11,Data!$A$3:$A$29,0))</f>
        <v>-309843</v>
      </c>
      <c r="H11" s="74">
        <f>INDEX(Data!$AD$3:$AD$29,MATCH('výrobné a prevádzkové n'!A11,Data!$A$3:$A$29,0))</f>
        <v>0</v>
      </c>
      <c r="I11" s="73">
        <f t="shared" si="3"/>
        <v>310843</v>
      </c>
      <c r="J11" s="73">
        <f t="shared" si="0"/>
        <v>310843</v>
      </c>
      <c r="K11" s="73">
        <f t="shared" si="0"/>
        <v>310843</v>
      </c>
      <c r="L11" s="73">
        <f t="shared" si="0"/>
        <v>310843</v>
      </c>
      <c r="M11" s="73">
        <f t="shared" si="0"/>
        <v>310843</v>
      </c>
      <c r="N11" s="73">
        <f t="shared" si="0"/>
        <v>310843</v>
      </c>
      <c r="O11" s="73">
        <f t="shared" si="0"/>
        <v>310843</v>
      </c>
      <c r="P11" s="73">
        <f t="shared" si="0"/>
        <v>310843</v>
      </c>
      <c r="Q11" s="73">
        <f t="shared" si="0"/>
        <v>310843</v>
      </c>
      <c r="R11" s="73">
        <f t="shared" si="0"/>
        <v>310843</v>
      </c>
      <c r="S11" s="73">
        <f t="shared" si="0"/>
        <v>310843</v>
      </c>
      <c r="T11" s="73">
        <f t="shared" si="0"/>
        <v>310843</v>
      </c>
      <c r="U11" s="73">
        <f t="shared" si="0"/>
        <v>310843</v>
      </c>
      <c r="V11" s="73">
        <f t="shared" si="0"/>
        <v>310843</v>
      </c>
      <c r="W11" s="73">
        <f t="shared" si="0"/>
        <v>310843</v>
      </c>
      <c r="X11" s="73">
        <f t="shared" si="0"/>
        <v>310843</v>
      </c>
      <c r="Y11" s="73">
        <f t="shared" si="0"/>
        <v>310843</v>
      </c>
      <c r="Z11" s="73">
        <f t="shared" si="0"/>
        <v>310843</v>
      </c>
      <c r="AA11" s="73">
        <f t="shared" si="0"/>
        <v>310843</v>
      </c>
      <c r="AB11" s="73">
        <f t="shared" si="0"/>
        <v>310843</v>
      </c>
      <c r="AC11" s="73">
        <f t="shared" si="0"/>
        <v>310843</v>
      </c>
      <c r="AD11" s="73">
        <f t="shared" si="0"/>
        <v>310843</v>
      </c>
      <c r="AE11" s="73">
        <f t="shared" si="0"/>
        <v>310843</v>
      </c>
      <c r="AF11" s="73">
        <f t="shared" si="0"/>
        <v>310843</v>
      </c>
      <c r="AG11" s="73">
        <f t="shared" si="0"/>
        <v>310843</v>
      </c>
      <c r="AH11" s="73">
        <f t="shared" si="0"/>
        <v>310843</v>
      </c>
      <c r="AI11" s="73">
        <f t="shared" si="0"/>
        <v>310843</v>
      </c>
      <c r="AJ11" s="73">
        <f t="shared" si="0"/>
        <v>310843</v>
      </c>
      <c r="AK11" s="73">
        <f t="shared" si="0"/>
        <v>310843</v>
      </c>
      <c r="AL11" s="73">
        <f t="shared" si="0"/>
        <v>310843</v>
      </c>
      <c r="AM11" s="73">
        <f t="shared" si="4"/>
        <v>310843</v>
      </c>
      <c r="AN11" s="73">
        <f>SUM($I11:J11)</f>
        <v>621686</v>
      </c>
      <c r="AO11" s="73">
        <f>SUM($I11:K11)</f>
        <v>932529</v>
      </c>
      <c r="AP11" s="73">
        <f>SUM($I11:L11)</f>
        <v>1243372</v>
      </c>
      <c r="AQ11" s="73">
        <f>SUM($I11:M11)</f>
        <v>1554215</v>
      </c>
      <c r="AR11" s="73">
        <f>SUM($I11:N11)</f>
        <v>1865058</v>
      </c>
      <c r="AS11" s="73">
        <f>SUM($I11:O11)</f>
        <v>2175901</v>
      </c>
      <c r="AT11" s="73">
        <f>SUM($I11:P11)</f>
        <v>2486744</v>
      </c>
      <c r="AU11" s="73">
        <f>SUM($I11:Q11)</f>
        <v>2797587</v>
      </c>
      <c r="AV11" s="73">
        <f>SUM($I11:R11)</f>
        <v>3108430</v>
      </c>
      <c r="AW11" s="73">
        <f>SUM($I11:S11)</f>
        <v>3419273</v>
      </c>
      <c r="AX11" s="73">
        <f>SUM($I11:T11)</f>
        <v>3730116</v>
      </c>
      <c r="AY11" s="73">
        <f>SUM($I11:U11)</f>
        <v>4040959</v>
      </c>
      <c r="AZ11" s="73">
        <f>SUM($I11:V11)</f>
        <v>4351802</v>
      </c>
      <c r="BA11" s="73">
        <f>SUM($I11:W11)</f>
        <v>4662645</v>
      </c>
      <c r="BB11" s="73">
        <f>SUM($I11:X11)</f>
        <v>4973488</v>
      </c>
      <c r="BC11" s="73">
        <f>SUM($I11:Y11)</f>
        <v>5284331</v>
      </c>
      <c r="BD11" s="73">
        <f>SUM($I11:Z11)</f>
        <v>5595174</v>
      </c>
      <c r="BE11" s="73">
        <f>SUM($I11:AA11)</f>
        <v>5906017</v>
      </c>
      <c r="BF11" s="73">
        <f>SUM($I11:AB11)</f>
        <v>6216860</v>
      </c>
      <c r="BG11" s="73">
        <f>SUM($I11:AC11)</f>
        <v>6527703</v>
      </c>
      <c r="BH11" s="73">
        <f>SUM($I11:AD11)</f>
        <v>6838546</v>
      </c>
      <c r="BI11" s="73">
        <f>SUM($I11:AE11)</f>
        <v>7149389</v>
      </c>
      <c r="BJ11" s="73">
        <f>SUM($I11:AF11)</f>
        <v>7460232</v>
      </c>
      <c r="BK11" s="73">
        <f>SUM($I11:AG11)</f>
        <v>7771075</v>
      </c>
      <c r="BL11" s="73">
        <f>SUM($I11:AH11)</f>
        <v>8081918</v>
      </c>
      <c r="BM11" s="73">
        <f>SUM($I11:AI11)</f>
        <v>8392761</v>
      </c>
      <c r="BN11" s="73">
        <f>SUM($I11:AJ11)</f>
        <v>8703604</v>
      </c>
      <c r="BO11" s="73">
        <f>SUM($I11:AK11)</f>
        <v>9014447</v>
      </c>
      <c r="BP11" s="74">
        <f>SUM($I11:AL11)</f>
        <v>9325290</v>
      </c>
      <c r="BQ11" s="76">
        <f>IF(CW11=0,0,I11/((1+Vychodiská!$C$167)^'výrobné a prevádzkové n'!CW11))</f>
        <v>276338.2951183432</v>
      </c>
      <c r="BR11" s="73">
        <f>IF(CX11=0,0,J11/((1+Vychodiská!$C$167)^'výrobné a prevádzkové n'!CX11))</f>
        <v>265709.899152253</v>
      </c>
      <c r="BS11" s="73">
        <f>IF(CY11=0,0,K11/((1+Vychodiská!$C$167)^'výrobné a prevádzkové n'!CY11))</f>
        <v>255490.2876463971</v>
      </c>
      <c r="BT11" s="73">
        <f>IF(CZ11=0,0,L11/((1+Vychodiská!$C$167)^'výrobné a prevádzkové n'!CZ11))</f>
        <v>245663.73812153569</v>
      </c>
      <c r="BU11" s="73">
        <f>IF(DA11=0,0,M11/((1+Vychodiská!$C$167)^'výrobné a prevádzkové n'!DA11))</f>
        <v>236215.13280916895</v>
      </c>
      <c r="BV11" s="73">
        <f>IF(DB11=0,0,N11/((1+Vychodiská!$C$167)^'výrobné a prevádzkové n'!DB11))</f>
        <v>227129.93539343163</v>
      </c>
      <c r="BW11" s="73">
        <f>IF(DC11=0,0,O11/((1+Vychodiská!$C$167)^'výrobné a prevádzkové n'!DC11))</f>
        <v>218394.1686475304</v>
      </c>
      <c r="BX11" s="73">
        <f>IF(DD11=0,0,P11/((1+Vychodiská!$C$167)^'výrobné a prevádzkové n'!DD11))</f>
        <v>209994.3929303177</v>
      </c>
      <c r="BY11" s="73">
        <f>IF(DE11=0,0,Q11/((1+Vychodiská!$C$167)^'výrobné a prevádzkové n'!DE11))</f>
        <v>201917.68550992088</v>
      </c>
      <c r="BZ11" s="73">
        <f>IF(DF11=0,0,R11/((1+Vychodiská!$C$167)^'výrobné a prevádzkové n'!DF11))</f>
        <v>194151.62068261619</v>
      </c>
      <c r="CA11" s="73">
        <f>IF(DG11=0,0,S11/((1+Vychodiská!$C$167)^'výrobné a prevádzkové n'!DG11))</f>
        <v>186684.25065636172</v>
      </c>
      <c r="CB11" s="73">
        <f>IF(DH11=0,0,T11/((1+Vychodiská!$C$167)^'výrobné a prevádzkové n'!DH11))</f>
        <v>179504.08716957856</v>
      </c>
      <c r="CC11" s="73">
        <f>IF(DI11=0,0,U11/((1+Vychodiská!$C$167)^'výrobné a prevádzkové n'!DI11))</f>
        <v>172600.08381690248</v>
      </c>
      <c r="CD11" s="73">
        <f>IF(DJ11=0,0,V11/((1+Vychodiská!$C$167)^'výrobné a prevádzkové n'!DJ11))</f>
        <v>165961.6190547139</v>
      </c>
      <c r="CE11" s="73">
        <f>IF(DK11=0,0,W11/((1+Vychodiská!$C$167)^'výrobné a prevádzkové n'!DK11))</f>
        <v>159578.47986030183</v>
      </c>
      <c r="CF11" s="73">
        <f>IF(DL11=0,0,X11/((1+Vychodiská!$C$167)^'výrobné a prevádzkové n'!DL11))</f>
        <v>153440.84601952095</v>
      </c>
      <c r="CG11" s="73">
        <f>IF(DM11=0,0,Y11/((1+Vychodiská!$C$167)^'výrobné a prevádzkové n'!DM11))</f>
        <v>147539.27501877016</v>
      </c>
      <c r="CH11" s="73">
        <f>IF(DN11=0,0,Z11/((1+Vychodiská!$C$167)^'výrobné a prevádzkové n'!DN11))</f>
        <v>141864.68751804822</v>
      </c>
      <c r="CI11" s="73">
        <f>IF(DO11=0,0,AA11/((1+Vychodiská!$C$167)^'výrobné a prevádzkové n'!DO11))</f>
        <v>136408.35338273866</v>
      </c>
      <c r="CJ11" s="73">
        <f>IF(DP11=0,0,AB11/((1+Vychodiská!$C$167)^'výrobné a prevádzkové n'!DP11))</f>
        <v>131161.87825263332</v>
      </c>
      <c r="CK11" s="73">
        <f>IF(DQ11=0,0,AC11/((1+Vychodiská!$C$167)^'výrobné a prevádzkové n'!DQ11))</f>
        <v>0</v>
      </c>
      <c r="CL11" s="73">
        <f>IF(DR11=0,0,AD11/((1+Vychodiská!$C$167)^'výrobné a prevádzkové n'!DR11))</f>
        <v>0</v>
      </c>
      <c r="CM11" s="73">
        <f>IF(DS11=0,0,AE11/((1+Vychodiská!$C$167)^'výrobné a prevádzkové n'!DS11))</f>
        <v>0</v>
      </c>
      <c r="CN11" s="73">
        <f>IF(DT11=0,0,AF11/((1+Vychodiská!$C$167)^'výrobné a prevádzkové n'!DT11))</f>
        <v>0</v>
      </c>
      <c r="CO11" s="73">
        <f>IF(DU11=0,0,AG11/((1+Vychodiská!$C$167)^'výrobné a prevádzkové n'!DU11))</f>
        <v>0</v>
      </c>
      <c r="CP11" s="73">
        <f>IF(DV11=0,0,AH11/((1+Vychodiská!$C$167)^'výrobné a prevádzkové n'!DV11))</f>
        <v>0</v>
      </c>
      <c r="CQ11" s="73">
        <f>IF(DW11=0,0,AI11/((1+Vychodiská!$C$167)^'výrobné a prevádzkové n'!DW11))</f>
        <v>0</v>
      </c>
      <c r="CR11" s="73">
        <f>IF(DX11=0,0,AJ11/((1+Vychodiská!$C$167)^'výrobné a prevádzkové n'!DX11))</f>
        <v>0</v>
      </c>
      <c r="CS11" s="73">
        <f>IF(DY11=0,0,AK11/((1+Vychodiská!$C$167)^'výrobné a prevádzkové n'!DY11))</f>
        <v>0</v>
      </c>
      <c r="CT11" s="74">
        <f>IF(DZ11=0,0,AL11/((1+Vychodiská!$C$167)^'výrobné a prevádzkové n'!DZ11))</f>
        <v>0</v>
      </c>
      <c r="CU11" s="77">
        <f t="shared" si="6"/>
        <v>3905748.7167610847</v>
      </c>
      <c r="CV11" s="73"/>
      <c r="CW11" s="78">
        <f t="shared" si="1"/>
        <v>3</v>
      </c>
      <c r="CX11" s="78">
        <f t="shared" ref="CX11:DZ11" si="13">IF(CW11=0,0,IF(CX$2&gt;$D11,0,CW11+1))</f>
        <v>4</v>
      </c>
      <c r="CY11" s="78">
        <f t="shared" si="13"/>
        <v>5</v>
      </c>
      <c r="CZ11" s="78">
        <f t="shared" si="13"/>
        <v>6</v>
      </c>
      <c r="DA11" s="78">
        <f t="shared" si="13"/>
        <v>7</v>
      </c>
      <c r="DB11" s="78">
        <f t="shared" si="13"/>
        <v>8</v>
      </c>
      <c r="DC11" s="78">
        <f t="shared" si="13"/>
        <v>9</v>
      </c>
      <c r="DD11" s="78">
        <f t="shared" si="13"/>
        <v>10</v>
      </c>
      <c r="DE11" s="78">
        <f t="shared" si="13"/>
        <v>11</v>
      </c>
      <c r="DF11" s="78">
        <f t="shared" si="13"/>
        <v>12</v>
      </c>
      <c r="DG11" s="78">
        <f t="shared" si="13"/>
        <v>13</v>
      </c>
      <c r="DH11" s="78">
        <f t="shared" si="13"/>
        <v>14</v>
      </c>
      <c r="DI11" s="78">
        <f t="shared" si="13"/>
        <v>15</v>
      </c>
      <c r="DJ11" s="78">
        <f t="shared" si="13"/>
        <v>16</v>
      </c>
      <c r="DK11" s="78">
        <f t="shared" si="13"/>
        <v>17</v>
      </c>
      <c r="DL11" s="78">
        <f t="shared" si="13"/>
        <v>18</v>
      </c>
      <c r="DM11" s="78">
        <f t="shared" si="13"/>
        <v>19</v>
      </c>
      <c r="DN11" s="78">
        <f t="shared" si="13"/>
        <v>20</v>
      </c>
      <c r="DO11" s="78">
        <f t="shared" si="13"/>
        <v>21</v>
      </c>
      <c r="DP11" s="78">
        <f t="shared" si="13"/>
        <v>22</v>
      </c>
      <c r="DQ11" s="78">
        <f t="shared" si="13"/>
        <v>0</v>
      </c>
      <c r="DR11" s="78">
        <f t="shared" si="13"/>
        <v>0</v>
      </c>
      <c r="DS11" s="78">
        <f t="shared" si="13"/>
        <v>0</v>
      </c>
      <c r="DT11" s="78">
        <f t="shared" si="13"/>
        <v>0</v>
      </c>
      <c r="DU11" s="78">
        <f t="shared" si="13"/>
        <v>0</v>
      </c>
      <c r="DV11" s="78">
        <f t="shared" si="13"/>
        <v>0</v>
      </c>
      <c r="DW11" s="78">
        <f t="shared" si="13"/>
        <v>0</v>
      </c>
      <c r="DX11" s="78">
        <f t="shared" si="13"/>
        <v>0</v>
      </c>
      <c r="DY11" s="78">
        <f t="shared" si="13"/>
        <v>0</v>
      </c>
      <c r="DZ11" s="79">
        <f t="shared" si="13"/>
        <v>0</v>
      </c>
    </row>
    <row r="12" spans="1:130" s="80" customFormat="1" ht="31" customHeight="1" x14ac:dyDescent="0.35">
      <c r="A12" s="70">
        <v>10</v>
      </c>
      <c r="B12" s="71" t="s">
        <v>0</v>
      </c>
      <c r="C12" s="71" t="str">
        <f>INDEX(Data!$D$3:$D$29,MATCH('výrobné a prevádzkové n'!A12,Data!$A$3:$A$29,0))</f>
        <v>Využitie geotermálnej energie v Košickej kotline</v>
      </c>
      <c r="D12" s="72">
        <f>INDEX(Data!$M$3:$M$29,MATCH('výrobné a prevádzkové n'!A12,Data!$A$3:$A$29,0))</f>
        <v>40</v>
      </c>
      <c r="E12" s="72" t="str">
        <f>INDEX(Data!$J$3:$J$29,MATCH('výrobné a prevádzkové n'!A12,Data!$A$3:$A$29,0))</f>
        <v>2022-2026</v>
      </c>
      <c r="F12" s="73">
        <f>INDEX(Data!$AA$3:$AA$29,MATCH('výrobné a prevádzkové n'!A12,Data!$A$3:$A$29,0))</f>
        <v>0</v>
      </c>
      <c r="G12" s="73">
        <f>INDEX(Data!$AC$3:$AC$29,MATCH('výrobné a prevádzkové n'!A12,Data!$A$3:$A$29,0))</f>
        <v>-36379503</v>
      </c>
      <c r="H12" s="74">
        <f>INDEX(Data!$AD$3:$AD$29,MATCH('výrobné a prevádzkové n'!A12,Data!$A$3:$A$29,0))</f>
        <v>0</v>
      </c>
      <c r="I12" s="73">
        <f t="shared" si="3"/>
        <v>36379503</v>
      </c>
      <c r="J12" s="73">
        <f t="shared" si="0"/>
        <v>36379503</v>
      </c>
      <c r="K12" s="73">
        <f t="shared" si="0"/>
        <v>36379503</v>
      </c>
      <c r="L12" s="73">
        <f t="shared" si="0"/>
        <v>36379503</v>
      </c>
      <c r="M12" s="73">
        <f t="shared" si="0"/>
        <v>36379503</v>
      </c>
      <c r="N12" s="73">
        <f t="shared" si="0"/>
        <v>36379503</v>
      </c>
      <c r="O12" s="73">
        <f t="shared" si="0"/>
        <v>36379503</v>
      </c>
      <c r="P12" s="73">
        <f t="shared" si="0"/>
        <v>36379503</v>
      </c>
      <c r="Q12" s="73">
        <f t="shared" si="0"/>
        <v>36379503</v>
      </c>
      <c r="R12" s="73">
        <f t="shared" si="0"/>
        <v>36379503</v>
      </c>
      <c r="S12" s="73">
        <f t="shared" ref="J12:AL21" si="14">($F12+$G12-$H12)*-1</f>
        <v>36379503</v>
      </c>
      <c r="T12" s="73">
        <f t="shared" si="14"/>
        <v>36379503</v>
      </c>
      <c r="U12" s="73">
        <f t="shared" si="14"/>
        <v>36379503</v>
      </c>
      <c r="V12" s="73">
        <f t="shared" si="14"/>
        <v>36379503</v>
      </c>
      <c r="W12" s="73">
        <f t="shared" si="14"/>
        <v>36379503</v>
      </c>
      <c r="X12" s="73">
        <f t="shared" si="14"/>
        <v>36379503</v>
      </c>
      <c r="Y12" s="73">
        <f t="shared" si="14"/>
        <v>36379503</v>
      </c>
      <c r="Z12" s="73">
        <f t="shared" si="14"/>
        <v>36379503</v>
      </c>
      <c r="AA12" s="73">
        <f t="shared" si="14"/>
        <v>36379503</v>
      </c>
      <c r="AB12" s="73">
        <f t="shared" si="14"/>
        <v>36379503</v>
      </c>
      <c r="AC12" s="73">
        <f t="shared" si="14"/>
        <v>36379503</v>
      </c>
      <c r="AD12" s="73">
        <f t="shared" si="14"/>
        <v>36379503</v>
      </c>
      <c r="AE12" s="73">
        <f t="shared" si="14"/>
        <v>36379503</v>
      </c>
      <c r="AF12" s="73">
        <f t="shared" si="14"/>
        <v>36379503</v>
      </c>
      <c r="AG12" s="73">
        <f t="shared" si="14"/>
        <v>36379503</v>
      </c>
      <c r="AH12" s="73">
        <f t="shared" si="14"/>
        <v>36379503</v>
      </c>
      <c r="AI12" s="73">
        <f t="shared" si="14"/>
        <v>36379503</v>
      </c>
      <c r="AJ12" s="73">
        <f t="shared" si="14"/>
        <v>36379503</v>
      </c>
      <c r="AK12" s="73">
        <f t="shared" si="14"/>
        <v>36379503</v>
      </c>
      <c r="AL12" s="73">
        <f t="shared" si="14"/>
        <v>36379503</v>
      </c>
      <c r="AM12" s="73">
        <f t="shared" si="4"/>
        <v>36379503</v>
      </c>
      <c r="AN12" s="73">
        <f>SUM($I12:J12)</f>
        <v>72759006</v>
      </c>
      <c r="AO12" s="73">
        <f>SUM($I12:K12)</f>
        <v>109138509</v>
      </c>
      <c r="AP12" s="73">
        <f>SUM($I12:L12)</f>
        <v>145518012</v>
      </c>
      <c r="AQ12" s="73">
        <f>SUM($I12:M12)</f>
        <v>181897515</v>
      </c>
      <c r="AR12" s="73">
        <f>SUM($I12:N12)</f>
        <v>218277018</v>
      </c>
      <c r="AS12" s="73">
        <f>SUM($I12:O12)</f>
        <v>254656521</v>
      </c>
      <c r="AT12" s="73">
        <f>SUM($I12:P12)</f>
        <v>291036024</v>
      </c>
      <c r="AU12" s="73">
        <f>SUM($I12:Q12)</f>
        <v>327415527</v>
      </c>
      <c r="AV12" s="73">
        <f>SUM($I12:R12)</f>
        <v>363795030</v>
      </c>
      <c r="AW12" s="73">
        <f>SUM($I12:S12)</f>
        <v>400174533</v>
      </c>
      <c r="AX12" s="73">
        <f>SUM($I12:T12)</f>
        <v>436554036</v>
      </c>
      <c r="AY12" s="73">
        <f>SUM($I12:U12)</f>
        <v>472933539</v>
      </c>
      <c r="AZ12" s="73">
        <f>SUM($I12:V12)</f>
        <v>509313042</v>
      </c>
      <c r="BA12" s="73">
        <f>SUM($I12:W12)</f>
        <v>545692545</v>
      </c>
      <c r="BB12" s="73">
        <f>SUM($I12:X12)</f>
        <v>582072048</v>
      </c>
      <c r="BC12" s="73">
        <f>SUM($I12:Y12)</f>
        <v>618451551</v>
      </c>
      <c r="BD12" s="73">
        <f>SUM($I12:Z12)</f>
        <v>654831054</v>
      </c>
      <c r="BE12" s="73">
        <f>SUM($I12:AA12)</f>
        <v>691210557</v>
      </c>
      <c r="BF12" s="73">
        <f>SUM($I12:AB12)</f>
        <v>727590060</v>
      </c>
      <c r="BG12" s="73">
        <f>SUM($I12:AC12)</f>
        <v>763969563</v>
      </c>
      <c r="BH12" s="73">
        <f>SUM($I12:AD12)</f>
        <v>800349066</v>
      </c>
      <c r="BI12" s="73">
        <f>SUM($I12:AE12)</f>
        <v>836728569</v>
      </c>
      <c r="BJ12" s="73">
        <f>SUM($I12:AF12)</f>
        <v>873108072</v>
      </c>
      <c r="BK12" s="73">
        <f>SUM($I12:AG12)</f>
        <v>909487575</v>
      </c>
      <c r="BL12" s="73">
        <f>SUM($I12:AH12)</f>
        <v>945867078</v>
      </c>
      <c r="BM12" s="73">
        <f>SUM($I12:AI12)</f>
        <v>982246581</v>
      </c>
      <c r="BN12" s="73">
        <f>SUM($I12:AJ12)</f>
        <v>1018626084</v>
      </c>
      <c r="BO12" s="73">
        <f>SUM($I12:AK12)</f>
        <v>1055005587</v>
      </c>
      <c r="BP12" s="74">
        <f>SUM($I12:AL12)</f>
        <v>1091385090</v>
      </c>
      <c r="BQ12" s="76">
        <f>IF(CW12=0,0,I12/((1+Vychodiská!$C$167)^'výrobné a prevádzkové n'!CW12))</f>
        <v>28751249.659743413</v>
      </c>
      <c r="BR12" s="73">
        <f>IF(CX12=0,0,J12/((1+Vychodiská!$C$167)^'výrobné a prevádzkové n'!CX12))</f>
        <v>27645432.365137901</v>
      </c>
      <c r="BS12" s="73">
        <f>IF(CY12=0,0,K12/((1+Vychodiská!$C$167)^'výrobné a prevádzkové n'!CY12))</f>
        <v>26582146.504940283</v>
      </c>
      <c r="BT12" s="73">
        <f>IF(CZ12=0,0,L12/((1+Vychodiská!$C$167)^'výrobné a prevádzkové n'!CZ12))</f>
        <v>25559756.25475027</v>
      </c>
      <c r="BU12" s="73">
        <f>IF(DA12=0,0,M12/((1+Vychodiská!$C$167)^'výrobné a prevádzkové n'!DA12))</f>
        <v>24576688.706490643</v>
      </c>
      <c r="BV12" s="73">
        <f>IF(DB12=0,0,N12/((1+Vychodiská!$C$167)^'výrobné a prevádzkové n'!DB12))</f>
        <v>23631431.448548701</v>
      </c>
      <c r="BW12" s="73">
        <f>IF(DC12=0,0,O12/((1+Vychodiská!$C$167)^'výrobné a prevádzkové n'!DC12))</f>
        <v>22722530.23898913</v>
      </c>
      <c r="BX12" s="73">
        <f>IF(DD12=0,0,P12/((1+Vychodiská!$C$167)^'výrobné a prevádzkové n'!DD12))</f>
        <v>21848586.768258777</v>
      </c>
      <c r="BY12" s="73">
        <f>IF(DE12=0,0,Q12/((1+Vychodiská!$C$167)^'výrobné a prevádzkové n'!DE12))</f>
        <v>21008256.507941131</v>
      </c>
      <c r="BZ12" s="73">
        <f>IF(DF12=0,0,R12/((1+Vychodiská!$C$167)^'výrobné a prevádzkové n'!DF12))</f>
        <v>20200246.642251089</v>
      </c>
      <c r="CA12" s="73">
        <f>IF(DG12=0,0,S12/((1+Vychodiská!$C$167)^'výrobné a prevádzkové n'!DG12))</f>
        <v>19423314.079087581</v>
      </c>
      <c r="CB12" s="73">
        <f>IF(DH12=0,0,T12/((1+Vychodiská!$C$167)^'výrobné a prevádzkové n'!DH12))</f>
        <v>18676263.537584212</v>
      </c>
      <c r="CC12" s="73">
        <f>IF(DI12=0,0,U12/((1+Vychodiská!$C$167)^'výrobné a prevádzkové n'!DI12))</f>
        <v>17957945.709215589</v>
      </c>
      <c r="CD12" s="73">
        <f>IF(DJ12=0,0,V12/((1+Vychodiská!$C$167)^'výrobné a prevádzkové n'!DJ12))</f>
        <v>17267255.489630371</v>
      </c>
      <c r="CE12" s="73">
        <f>IF(DK12=0,0,W12/((1+Vychodiská!$C$167)^'výrobné a prevádzkové n'!DK12))</f>
        <v>16603130.278490743</v>
      </c>
      <c r="CF12" s="73">
        <f>IF(DL12=0,0,X12/((1+Vychodiská!$C$167)^'výrobné a prevádzkové n'!DL12))</f>
        <v>15964548.344702633</v>
      </c>
      <c r="CG12" s="73">
        <f>IF(DM12=0,0,Y12/((1+Vychodiská!$C$167)^'výrobné a prevádzkové n'!DM12))</f>
        <v>15350527.254521765</v>
      </c>
      <c r="CH12" s="73">
        <f>IF(DN12=0,0,Z12/((1+Vychodiská!$C$167)^'výrobné a prevádzkové n'!DN12))</f>
        <v>14760122.360117082</v>
      </c>
      <c r="CI12" s="73">
        <f>IF(DO12=0,0,AA12/((1+Vychodiská!$C$167)^'výrobné a prevádzkové n'!DO12))</f>
        <v>14192425.346266424</v>
      </c>
      <c r="CJ12" s="73">
        <f>IF(DP12=0,0,AB12/((1+Vychodiská!$C$167)^'výrobné a prevádzkové n'!DP12))</f>
        <v>13646562.832948482</v>
      </c>
      <c r="CK12" s="73">
        <f>IF(DQ12=0,0,AC12/((1+Vychodiská!$C$167)^'výrobné a prevádzkové n'!DQ12))</f>
        <v>13121695.031681234</v>
      </c>
      <c r="CL12" s="73">
        <f>IF(DR12=0,0,AD12/((1+Vychodiská!$C$167)^'výrobné a prevádzkové n'!DR12))</f>
        <v>12617014.453539647</v>
      </c>
      <c r="CM12" s="73">
        <f>IF(DS12=0,0,AE12/((1+Vychodiská!$C$167)^'výrobné a prevádzkové n'!DS12))</f>
        <v>12131744.666865043</v>
      </c>
      <c r="CN12" s="73">
        <f>IF(DT12=0,0,AF12/((1+Vychodiská!$C$167)^'výrobné a prevádzkové n'!DT12))</f>
        <v>11665139.102754848</v>
      </c>
      <c r="CO12" s="73">
        <f>IF(DU12=0,0,AG12/((1+Vychodiská!$C$167)^'výrobné a prevádzkové n'!DU12))</f>
        <v>11216479.906495048</v>
      </c>
      <c r="CP12" s="73">
        <f>IF(DV12=0,0,AH12/((1+Vychodiská!$C$167)^'výrobné a prevádzkové n'!DV12))</f>
        <v>10785076.833168315</v>
      </c>
      <c r="CQ12" s="73">
        <f>IF(DW12=0,0,AI12/((1+Vychodiská!$C$167)^'výrobné a prevádzkové n'!DW12))</f>
        <v>10370266.185738763</v>
      </c>
      <c r="CR12" s="73">
        <f>IF(DX12=0,0,AJ12/((1+Vychodiská!$C$167)^'výrobné a prevádzkové n'!DX12))</f>
        <v>9971409.7939795814</v>
      </c>
      <c r="CS12" s="73">
        <f>IF(DY12=0,0,AK12/((1+Vychodiská!$C$167)^'výrobné a prevádzkové n'!DY12))</f>
        <v>9587894.0326726735</v>
      </c>
      <c r="CT12" s="74">
        <f>IF(DZ12=0,0,AL12/((1+Vychodiská!$C$167)^'výrobné a prevádzkové n'!DZ12))</f>
        <v>9219128.8775698766</v>
      </c>
      <c r="CU12" s="77">
        <f t="shared" si="6"/>
        <v>517054269.21408135</v>
      </c>
      <c r="CV12" s="73"/>
      <c r="CW12" s="78">
        <f t="shared" si="1"/>
        <v>6</v>
      </c>
      <c r="CX12" s="78">
        <f t="shared" ref="CX12:DZ12" si="15">IF(CW12=0,0,IF(CX$2&gt;$D12,0,CW12+1))</f>
        <v>7</v>
      </c>
      <c r="CY12" s="78">
        <f t="shared" si="15"/>
        <v>8</v>
      </c>
      <c r="CZ12" s="78">
        <f t="shared" si="15"/>
        <v>9</v>
      </c>
      <c r="DA12" s="78">
        <f t="shared" si="15"/>
        <v>10</v>
      </c>
      <c r="DB12" s="78">
        <f t="shared" si="15"/>
        <v>11</v>
      </c>
      <c r="DC12" s="78">
        <f t="shared" si="15"/>
        <v>12</v>
      </c>
      <c r="DD12" s="78">
        <f t="shared" si="15"/>
        <v>13</v>
      </c>
      <c r="DE12" s="78">
        <f t="shared" si="15"/>
        <v>14</v>
      </c>
      <c r="DF12" s="78">
        <f t="shared" si="15"/>
        <v>15</v>
      </c>
      <c r="DG12" s="78">
        <f t="shared" si="15"/>
        <v>16</v>
      </c>
      <c r="DH12" s="78">
        <f t="shared" si="15"/>
        <v>17</v>
      </c>
      <c r="DI12" s="78">
        <f t="shared" si="15"/>
        <v>18</v>
      </c>
      <c r="DJ12" s="78">
        <f t="shared" si="15"/>
        <v>19</v>
      </c>
      <c r="DK12" s="78">
        <f t="shared" si="15"/>
        <v>20</v>
      </c>
      <c r="DL12" s="78">
        <f t="shared" si="15"/>
        <v>21</v>
      </c>
      <c r="DM12" s="78">
        <f t="shared" si="15"/>
        <v>22</v>
      </c>
      <c r="DN12" s="78">
        <f t="shared" si="15"/>
        <v>23</v>
      </c>
      <c r="DO12" s="78">
        <f t="shared" si="15"/>
        <v>24</v>
      </c>
      <c r="DP12" s="78">
        <f t="shared" si="15"/>
        <v>25</v>
      </c>
      <c r="DQ12" s="78">
        <f t="shared" si="15"/>
        <v>26</v>
      </c>
      <c r="DR12" s="78">
        <f t="shared" si="15"/>
        <v>27</v>
      </c>
      <c r="DS12" s="78">
        <f t="shared" si="15"/>
        <v>28</v>
      </c>
      <c r="DT12" s="78">
        <f t="shared" si="15"/>
        <v>29</v>
      </c>
      <c r="DU12" s="78">
        <f t="shared" si="15"/>
        <v>30</v>
      </c>
      <c r="DV12" s="78">
        <f t="shared" si="15"/>
        <v>31</v>
      </c>
      <c r="DW12" s="78">
        <f t="shared" si="15"/>
        <v>32</v>
      </c>
      <c r="DX12" s="78">
        <f t="shared" si="15"/>
        <v>33</v>
      </c>
      <c r="DY12" s="78">
        <f t="shared" si="15"/>
        <v>34</v>
      </c>
      <c r="DZ12" s="79">
        <f t="shared" si="15"/>
        <v>35</v>
      </c>
    </row>
    <row r="13" spans="1:130" s="80" customFormat="1" ht="31" customHeight="1" x14ac:dyDescent="0.35">
      <c r="A13" s="70">
        <v>11</v>
      </c>
      <c r="B13" s="71" t="s">
        <v>0</v>
      </c>
      <c r="C13" s="71" t="str">
        <f>INDEX(Data!$D$3:$D$29,MATCH('výrobné a prevádzkové n'!A13,Data!$A$3:$A$29,0))</f>
        <v>Akumulácia elektrickej energie (AEE)</v>
      </c>
      <c r="D13" s="72">
        <f>INDEX(Data!$M$3:$M$29,MATCH('výrobné a prevádzkové n'!A13,Data!$A$3:$A$29,0))</f>
        <v>15</v>
      </c>
      <c r="E13" s="72" t="str">
        <f>INDEX(Data!$J$3:$J$29,MATCH('výrobné a prevádzkové n'!A13,Data!$A$3:$A$29,0))</f>
        <v>2024-2025</v>
      </c>
      <c r="F13" s="73">
        <f>INDEX(Data!$AA$3:$AA$29,MATCH('výrobné a prevádzkové n'!A13,Data!$A$3:$A$29,0))</f>
        <v>0</v>
      </c>
      <c r="G13" s="73">
        <f>INDEX(Data!$AC$3:$AC$29,MATCH('výrobné a prevádzkové n'!A13,Data!$A$3:$A$29,0))</f>
        <v>-74200</v>
      </c>
      <c r="H13" s="74">
        <f>INDEX(Data!$AD$3:$AD$29,MATCH('výrobné a prevádzkové n'!A13,Data!$A$3:$A$29,0))</f>
        <v>0</v>
      </c>
      <c r="I13" s="73">
        <f t="shared" si="3"/>
        <v>74200</v>
      </c>
      <c r="J13" s="73">
        <f t="shared" si="14"/>
        <v>74200</v>
      </c>
      <c r="K13" s="73">
        <f t="shared" si="14"/>
        <v>74200</v>
      </c>
      <c r="L13" s="73">
        <f t="shared" si="14"/>
        <v>74200</v>
      </c>
      <c r="M13" s="73">
        <f t="shared" si="14"/>
        <v>74200</v>
      </c>
      <c r="N13" s="73">
        <f t="shared" si="14"/>
        <v>74200</v>
      </c>
      <c r="O13" s="73">
        <f t="shared" si="14"/>
        <v>74200</v>
      </c>
      <c r="P13" s="73">
        <f t="shared" si="14"/>
        <v>74200</v>
      </c>
      <c r="Q13" s="73">
        <f t="shared" si="14"/>
        <v>74200</v>
      </c>
      <c r="R13" s="73">
        <f t="shared" si="14"/>
        <v>74200</v>
      </c>
      <c r="S13" s="73">
        <f t="shared" si="14"/>
        <v>74200</v>
      </c>
      <c r="T13" s="73">
        <f t="shared" si="14"/>
        <v>74200</v>
      </c>
      <c r="U13" s="73">
        <f t="shared" si="14"/>
        <v>74200</v>
      </c>
      <c r="V13" s="73">
        <f t="shared" si="14"/>
        <v>74200</v>
      </c>
      <c r="W13" s="73">
        <f t="shared" si="14"/>
        <v>74200</v>
      </c>
      <c r="X13" s="73">
        <f t="shared" si="14"/>
        <v>74200</v>
      </c>
      <c r="Y13" s="73">
        <f t="shared" si="14"/>
        <v>74200</v>
      </c>
      <c r="Z13" s="73">
        <f t="shared" si="14"/>
        <v>74200</v>
      </c>
      <c r="AA13" s="73">
        <f t="shared" si="14"/>
        <v>74200</v>
      </c>
      <c r="AB13" s="73">
        <f t="shared" si="14"/>
        <v>74200</v>
      </c>
      <c r="AC13" s="73">
        <f t="shared" si="14"/>
        <v>74200</v>
      </c>
      <c r="AD13" s="73">
        <f t="shared" si="14"/>
        <v>74200</v>
      </c>
      <c r="AE13" s="73">
        <f t="shared" si="14"/>
        <v>74200</v>
      </c>
      <c r="AF13" s="73">
        <f t="shared" si="14"/>
        <v>74200</v>
      </c>
      <c r="AG13" s="73">
        <f t="shared" si="14"/>
        <v>74200</v>
      </c>
      <c r="AH13" s="73">
        <f t="shared" si="14"/>
        <v>74200</v>
      </c>
      <c r="AI13" s="73">
        <f t="shared" si="14"/>
        <v>74200</v>
      </c>
      <c r="AJ13" s="73">
        <f t="shared" si="14"/>
        <v>74200</v>
      </c>
      <c r="AK13" s="73">
        <f t="shared" si="14"/>
        <v>74200</v>
      </c>
      <c r="AL13" s="73">
        <f t="shared" si="14"/>
        <v>74200</v>
      </c>
      <c r="AM13" s="73">
        <f t="shared" si="4"/>
        <v>74200</v>
      </c>
      <c r="AN13" s="73">
        <f>SUM($I13:J13)</f>
        <v>148400</v>
      </c>
      <c r="AO13" s="73">
        <f>SUM($I13:K13)</f>
        <v>222600</v>
      </c>
      <c r="AP13" s="73">
        <f>SUM($I13:L13)</f>
        <v>296800</v>
      </c>
      <c r="AQ13" s="73">
        <f>SUM($I13:M13)</f>
        <v>371000</v>
      </c>
      <c r="AR13" s="73">
        <f>SUM($I13:N13)</f>
        <v>445200</v>
      </c>
      <c r="AS13" s="73">
        <f>SUM($I13:O13)</f>
        <v>519400</v>
      </c>
      <c r="AT13" s="73">
        <f>SUM($I13:P13)</f>
        <v>593600</v>
      </c>
      <c r="AU13" s="73">
        <f>SUM($I13:Q13)</f>
        <v>667800</v>
      </c>
      <c r="AV13" s="73">
        <f>SUM($I13:R13)</f>
        <v>742000</v>
      </c>
      <c r="AW13" s="73">
        <f>SUM($I13:S13)</f>
        <v>816200</v>
      </c>
      <c r="AX13" s="73">
        <f>SUM($I13:T13)</f>
        <v>890400</v>
      </c>
      <c r="AY13" s="73">
        <f>SUM($I13:U13)</f>
        <v>964600</v>
      </c>
      <c r="AZ13" s="73">
        <f>SUM($I13:V13)</f>
        <v>1038800</v>
      </c>
      <c r="BA13" s="73">
        <f>SUM($I13:W13)</f>
        <v>1113000</v>
      </c>
      <c r="BB13" s="73">
        <f>SUM($I13:X13)</f>
        <v>1187200</v>
      </c>
      <c r="BC13" s="73">
        <f>SUM($I13:Y13)</f>
        <v>1261400</v>
      </c>
      <c r="BD13" s="73">
        <f>SUM($I13:Z13)</f>
        <v>1335600</v>
      </c>
      <c r="BE13" s="73">
        <f>SUM($I13:AA13)</f>
        <v>1409800</v>
      </c>
      <c r="BF13" s="73">
        <f>SUM($I13:AB13)</f>
        <v>1484000</v>
      </c>
      <c r="BG13" s="73">
        <f>SUM($I13:AC13)</f>
        <v>1558200</v>
      </c>
      <c r="BH13" s="73">
        <f>SUM($I13:AD13)</f>
        <v>1632400</v>
      </c>
      <c r="BI13" s="73">
        <f>SUM($I13:AE13)</f>
        <v>1706600</v>
      </c>
      <c r="BJ13" s="73">
        <f>SUM($I13:AF13)</f>
        <v>1780800</v>
      </c>
      <c r="BK13" s="73">
        <f>SUM($I13:AG13)</f>
        <v>1855000</v>
      </c>
      <c r="BL13" s="73">
        <f>SUM($I13:AH13)</f>
        <v>1929200</v>
      </c>
      <c r="BM13" s="73">
        <f>SUM($I13:AI13)</f>
        <v>2003400</v>
      </c>
      <c r="BN13" s="73">
        <f>SUM($I13:AJ13)</f>
        <v>2077600</v>
      </c>
      <c r="BO13" s="73">
        <f>SUM($I13:AK13)</f>
        <v>2151800</v>
      </c>
      <c r="BP13" s="74">
        <f>SUM($I13:AL13)</f>
        <v>2226000</v>
      </c>
      <c r="BQ13" s="76">
        <f>IF(CW13=0,0,I13/((1+Vychodiská!$C$167)^'výrobné a prevádzkové n'!CW13))</f>
        <v>65963.529813381872</v>
      </c>
      <c r="BR13" s="73">
        <f>IF(CX13=0,0,J13/((1+Vychodiská!$C$167)^'výrobné a prevádzkové n'!CX13))</f>
        <v>63426.470974405645</v>
      </c>
      <c r="BS13" s="73">
        <f>IF(CY13=0,0,K13/((1+Vychodiská!$C$167)^'výrobné a prevádzkové n'!CY13))</f>
        <v>60986.991321543886</v>
      </c>
      <c r="BT13" s="73">
        <f>IF(CZ13=0,0,L13/((1+Vychodiská!$C$167)^'výrobné a prevádzkové n'!CZ13))</f>
        <v>58641.33780917681</v>
      </c>
      <c r="BU13" s="73">
        <f>IF(DA13=0,0,M13/((1+Vychodiská!$C$167)^'výrobné a prevádzkové n'!DA13))</f>
        <v>56385.901739593093</v>
      </c>
      <c r="BV13" s="73">
        <f>IF(DB13=0,0,N13/((1+Vychodiská!$C$167)^'výrobné a prevádzkové n'!DB13))</f>
        <v>54217.213211147195</v>
      </c>
      <c r="BW13" s="73">
        <f>IF(DC13=0,0,O13/((1+Vychodiská!$C$167)^'výrobné a prevádzkové n'!DC13))</f>
        <v>52131.935779949221</v>
      </c>
      <c r="BX13" s="73">
        <f>IF(DD13=0,0,P13/((1+Vychodiská!$C$167)^'výrobné a prevádzkové n'!DD13))</f>
        <v>50126.861326874256</v>
      </c>
      <c r="BY13" s="73">
        <f>IF(DE13=0,0,Q13/((1+Vychodiská!$C$167)^'výrobné a prevádzkové n'!DE13))</f>
        <v>48198.905121994474</v>
      </c>
      <c r="BZ13" s="73">
        <f>IF(DF13=0,0,R13/((1+Vychodiská!$C$167)^'výrobné a prevádzkové n'!DF13))</f>
        <v>46345.101078840831</v>
      </c>
      <c r="CA13" s="73">
        <f>IF(DG13=0,0,S13/((1+Vychodiská!$C$167)^'výrobné a prevádzkové n'!DG13))</f>
        <v>44562.597191193105</v>
      </c>
      <c r="CB13" s="73">
        <f>IF(DH13=0,0,T13/((1+Vychodiská!$C$167)^'výrobné a prevádzkové n'!DH13))</f>
        <v>42848.651145377989</v>
      </c>
      <c r="CC13" s="73">
        <f>IF(DI13=0,0,U13/((1+Vychodiská!$C$167)^'výrobné a prevádzkové n'!DI13))</f>
        <v>41200.62610132499</v>
      </c>
      <c r="CD13" s="73">
        <f>IF(DJ13=0,0,V13/((1+Vychodiská!$C$167)^'výrobné a prevádzkové n'!DJ13))</f>
        <v>39615.986635889407</v>
      </c>
      <c r="CE13" s="73">
        <f>IF(DK13=0,0,W13/((1+Vychodiská!$C$167)^'výrobné a prevádzkové n'!DK13))</f>
        <v>38092.294842201351</v>
      </c>
      <c r="CF13" s="73">
        <f>IF(DL13=0,0,X13/((1+Vychodiská!$C$167)^'výrobné a prevádzkové n'!DL13))</f>
        <v>0</v>
      </c>
      <c r="CG13" s="73">
        <f>IF(DM13=0,0,Y13/((1+Vychodiská!$C$167)^'výrobné a prevádzkové n'!DM13))</f>
        <v>0</v>
      </c>
      <c r="CH13" s="73">
        <f>IF(DN13=0,0,Z13/((1+Vychodiská!$C$167)^'výrobné a prevádzkové n'!DN13))</f>
        <v>0</v>
      </c>
      <c r="CI13" s="73">
        <f>IF(DO13=0,0,AA13/((1+Vychodiská!$C$167)^'výrobné a prevádzkové n'!DO13))</f>
        <v>0</v>
      </c>
      <c r="CJ13" s="73">
        <f>IF(DP13=0,0,AB13/((1+Vychodiská!$C$167)^'výrobné a prevádzkové n'!DP13))</f>
        <v>0</v>
      </c>
      <c r="CK13" s="73">
        <f>IF(DQ13=0,0,AC13/((1+Vychodiská!$C$167)^'výrobné a prevádzkové n'!DQ13))</f>
        <v>0</v>
      </c>
      <c r="CL13" s="73">
        <f>IF(DR13=0,0,AD13/((1+Vychodiská!$C$167)^'výrobné a prevádzkové n'!DR13))</f>
        <v>0</v>
      </c>
      <c r="CM13" s="73">
        <f>IF(DS13=0,0,AE13/((1+Vychodiská!$C$167)^'výrobné a prevádzkové n'!DS13))</f>
        <v>0</v>
      </c>
      <c r="CN13" s="73">
        <f>IF(DT13=0,0,AF13/((1+Vychodiská!$C$167)^'výrobné a prevádzkové n'!DT13))</f>
        <v>0</v>
      </c>
      <c r="CO13" s="73">
        <f>IF(DU13=0,0,AG13/((1+Vychodiská!$C$167)^'výrobné a prevádzkové n'!DU13))</f>
        <v>0</v>
      </c>
      <c r="CP13" s="73">
        <f>IF(DV13=0,0,AH13/((1+Vychodiská!$C$167)^'výrobné a prevádzkové n'!DV13))</f>
        <v>0</v>
      </c>
      <c r="CQ13" s="73">
        <f>IF(DW13=0,0,AI13/((1+Vychodiská!$C$167)^'výrobné a prevádzkové n'!DW13))</f>
        <v>0</v>
      </c>
      <c r="CR13" s="73">
        <f>IF(DX13=0,0,AJ13/((1+Vychodiská!$C$167)^'výrobné a prevádzkové n'!DX13))</f>
        <v>0</v>
      </c>
      <c r="CS13" s="73">
        <f>IF(DY13=0,0,AK13/((1+Vychodiská!$C$167)^'výrobné a prevádzkové n'!DY13))</f>
        <v>0</v>
      </c>
      <c r="CT13" s="74">
        <f>IF(DZ13=0,0,AL13/((1+Vychodiská!$C$167)^'výrobné a prevádzkové n'!DZ13))</f>
        <v>0</v>
      </c>
      <c r="CU13" s="77">
        <f t="shared" si="6"/>
        <v>762744.40409289428</v>
      </c>
      <c r="CV13" s="73"/>
      <c r="CW13" s="78">
        <f t="shared" si="1"/>
        <v>3</v>
      </c>
      <c r="CX13" s="78">
        <f t="shared" ref="CX13:DZ13" si="16">IF(CW13=0,0,IF(CX$2&gt;$D13,0,CW13+1))</f>
        <v>4</v>
      </c>
      <c r="CY13" s="78">
        <f t="shared" si="16"/>
        <v>5</v>
      </c>
      <c r="CZ13" s="78">
        <f t="shared" si="16"/>
        <v>6</v>
      </c>
      <c r="DA13" s="78">
        <f t="shared" si="16"/>
        <v>7</v>
      </c>
      <c r="DB13" s="78">
        <f t="shared" si="16"/>
        <v>8</v>
      </c>
      <c r="DC13" s="78">
        <f t="shared" si="16"/>
        <v>9</v>
      </c>
      <c r="DD13" s="78">
        <f t="shared" si="16"/>
        <v>10</v>
      </c>
      <c r="DE13" s="78">
        <f t="shared" si="16"/>
        <v>11</v>
      </c>
      <c r="DF13" s="78">
        <f t="shared" si="16"/>
        <v>12</v>
      </c>
      <c r="DG13" s="78">
        <f t="shared" si="16"/>
        <v>13</v>
      </c>
      <c r="DH13" s="78">
        <f t="shared" si="16"/>
        <v>14</v>
      </c>
      <c r="DI13" s="78">
        <f t="shared" si="16"/>
        <v>15</v>
      </c>
      <c r="DJ13" s="78">
        <f t="shared" si="16"/>
        <v>16</v>
      </c>
      <c r="DK13" s="78">
        <f t="shared" si="16"/>
        <v>17</v>
      </c>
      <c r="DL13" s="78">
        <f t="shared" si="16"/>
        <v>0</v>
      </c>
      <c r="DM13" s="78">
        <f t="shared" si="16"/>
        <v>0</v>
      </c>
      <c r="DN13" s="78">
        <f t="shared" si="16"/>
        <v>0</v>
      </c>
      <c r="DO13" s="78">
        <f t="shared" si="16"/>
        <v>0</v>
      </c>
      <c r="DP13" s="78">
        <f t="shared" si="16"/>
        <v>0</v>
      </c>
      <c r="DQ13" s="78">
        <f t="shared" si="16"/>
        <v>0</v>
      </c>
      <c r="DR13" s="78">
        <f t="shared" si="16"/>
        <v>0</v>
      </c>
      <c r="DS13" s="78">
        <f t="shared" si="16"/>
        <v>0</v>
      </c>
      <c r="DT13" s="78">
        <f t="shared" si="16"/>
        <v>0</v>
      </c>
      <c r="DU13" s="78">
        <f t="shared" si="16"/>
        <v>0</v>
      </c>
      <c r="DV13" s="78">
        <f t="shared" si="16"/>
        <v>0</v>
      </c>
      <c r="DW13" s="78">
        <f t="shared" si="16"/>
        <v>0</v>
      </c>
      <c r="DX13" s="78">
        <f t="shared" si="16"/>
        <v>0</v>
      </c>
      <c r="DY13" s="78">
        <f t="shared" si="16"/>
        <v>0</v>
      </c>
      <c r="DZ13" s="79">
        <f t="shared" si="16"/>
        <v>0</v>
      </c>
    </row>
    <row r="14" spans="1:130" s="80" customFormat="1" ht="31" customHeight="1" x14ac:dyDescent="0.35">
      <c r="A14" s="70">
        <v>12</v>
      </c>
      <c r="B14" s="71" t="s">
        <v>63</v>
      </c>
      <c r="C14" s="71" t="str">
        <f>INDEX(Data!$D$3:$D$29,MATCH('výrobné a prevádzkové n'!A14,Data!$A$3:$A$29,0))</f>
        <v>Absorpčné tepelné čerpadlo (ATČ)</v>
      </c>
      <c r="D14" s="72">
        <f>INDEX(Data!$M$3:$M$29,MATCH('výrobné a prevádzkové n'!A14,Data!$A$3:$A$29,0))</f>
        <v>20</v>
      </c>
      <c r="E14" s="72">
        <f>INDEX(Data!$J$3:$J$29,MATCH('výrobné a prevádzkové n'!A14,Data!$A$3:$A$29,0))</f>
        <v>2027</v>
      </c>
      <c r="F14" s="73">
        <f>INDEX(Data!$AA$3:$AA$29,MATCH('výrobné a prevádzkové n'!A14,Data!$A$3:$A$29,0))</f>
        <v>0</v>
      </c>
      <c r="G14" s="73">
        <f>INDEX(Data!$AC$3:$AC$29,MATCH('výrobné a prevádzkové n'!A14,Data!$A$3:$A$29,0))</f>
        <v>-2729172.48</v>
      </c>
      <c r="H14" s="74">
        <f>INDEX(Data!$AD$3:$AD$29,MATCH('výrobné a prevádzkové n'!A14,Data!$A$3:$A$29,0))</f>
        <v>0</v>
      </c>
      <c r="I14" s="73">
        <f t="shared" si="3"/>
        <v>2729172.48</v>
      </c>
      <c r="J14" s="73">
        <f t="shared" si="14"/>
        <v>2729172.48</v>
      </c>
      <c r="K14" s="73">
        <f t="shared" si="14"/>
        <v>2729172.48</v>
      </c>
      <c r="L14" s="73">
        <f t="shared" si="14"/>
        <v>2729172.48</v>
      </c>
      <c r="M14" s="73">
        <f t="shared" si="14"/>
        <v>2729172.48</v>
      </c>
      <c r="N14" s="73">
        <f t="shared" si="14"/>
        <v>2729172.48</v>
      </c>
      <c r="O14" s="73">
        <f t="shared" si="14"/>
        <v>2729172.48</v>
      </c>
      <c r="P14" s="73">
        <f t="shared" si="14"/>
        <v>2729172.48</v>
      </c>
      <c r="Q14" s="73">
        <f t="shared" si="14"/>
        <v>2729172.48</v>
      </c>
      <c r="R14" s="73">
        <f t="shared" si="14"/>
        <v>2729172.48</v>
      </c>
      <c r="S14" s="73">
        <f t="shared" si="14"/>
        <v>2729172.48</v>
      </c>
      <c r="T14" s="73">
        <f t="shared" si="14"/>
        <v>2729172.48</v>
      </c>
      <c r="U14" s="73">
        <f t="shared" si="14"/>
        <v>2729172.48</v>
      </c>
      <c r="V14" s="73">
        <f t="shared" si="14"/>
        <v>2729172.48</v>
      </c>
      <c r="W14" s="73">
        <f t="shared" si="14"/>
        <v>2729172.48</v>
      </c>
      <c r="X14" s="73">
        <f t="shared" si="14"/>
        <v>2729172.48</v>
      </c>
      <c r="Y14" s="73">
        <f t="shared" si="14"/>
        <v>2729172.48</v>
      </c>
      <c r="Z14" s="73">
        <f t="shared" si="14"/>
        <v>2729172.48</v>
      </c>
      <c r="AA14" s="73">
        <f t="shared" si="14"/>
        <v>2729172.48</v>
      </c>
      <c r="AB14" s="73">
        <f t="shared" si="14"/>
        <v>2729172.48</v>
      </c>
      <c r="AC14" s="73">
        <f t="shared" si="14"/>
        <v>2729172.48</v>
      </c>
      <c r="AD14" s="73">
        <f t="shared" si="14"/>
        <v>2729172.48</v>
      </c>
      <c r="AE14" s="73">
        <f t="shared" si="14"/>
        <v>2729172.48</v>
      </c>
      <c r="AF14" s="73">
        <f t="shared" si="14"/>
        <v>2729172.48</v>
      </c>
      <c r="AG14" s="73">
        <f t="shared" si="14"/>
        <v>2729172.48</v>
      </c>
      <c r="AH14" s="73">
        <f t="shared" si="14"/>
        <v>2729172.48</v>
      </c>
      <c r="AI14" s="73">
        <f t="shared" si="14"/>
        <v>2729172.48</v>
      </c>
      <c r="AJ14" s="73">
        <f t="shared" si="14"/>
        <v>2729172.48</v>
      </c>
      <c r="AK14" s="73">
        <f t="shared" si="14"/>
        <v>2729172.48</v>
      </c>
      <c r="AL14" s="73">
        <f t="shared" si="14"/>
        <v>2729172.48</v>
      </c>
      <c r="AM14" s="73">
        <f t="shared" si="4"/>
        <v>2729172.48</v>
      </c>
      <c r="AN14" s="73">
        <f>SUM($I14:J14)</f>
        <v>5458344.96</v>
      </c>
      <c r="AO14" s="73">
        <f>SUM($I14:K14)</f>
        <v>8187517.4399999995</v>
      </c>
      <c r="AP14" s="73">
        <f>SUM($I14:L14)</f>
        <v>10916689.92</v>
      </c>
      <c r="AQ14" s="73">
        <f>SUM($I14:M14)</f>
        <v>13645862.4</v>
      </c>
      <c r="AR14" s="73">
        <f>SUM($I14:N14)</f>
        <v>16375034.880000001</v>
      </c>
      <c r="AS14" s="73">
        <f>SUM($I14:O14)</f>
        <v>19104207.359999999</v>
      </c>
      <c r="AT14" s="73">
        <f>SUM($I14:P14)</f>
        <v>21833379.84</v>
      </c>
      <c r="AU14" s="73">
        <f>SUM($I14:Q14)</f>
        <v>24562552.32</v>
      </c>
      <c r="AV14" s="73">
        <f>SUM($I14:R14)</f>
        <v>27291724.800000001</v>
      </c>
      <c r="AW14" s="73">
        <f>SUM($I14:S14)</f>
        <v>30020897.280000001</v>
      </c>
      <c r="AX14" s="73">
        <f>SUM($I14:T14)</f>
        <v>32750069.760000002</v>
      </c>
      <c r="AY14" s="73">
        <f>SUM($I14:U14)</f>
        <v>35479242.240000002</v>
      </c>
      <c r="AZ14" s="73">
        <f>SUM($I14:V14)</f>
        <v>38208414.719999999</v>
      </c>
      <c r="BA14" s="73">
        <f>SUM($I14:W14)</f>
        <v>40937587.199999996</v>
      </c>
      <c r="BB14" s="73">
        <f>SUM($I14:X14)</f>
        <v>43666759.679999992</v>
      </c>
      <c r="BC14" s="73">
        <f>SUM($I14:Y14)</f>
        <v>46395932.159999989</v>
      </c>
      <c r="BD14" s="73">
        <f>SUM($I14:Z14)</f>
        <v>49125104.639999986</v>
      </c>
      <c r="BE14" s="73">
        <f>SUM($I14:AA14)</f>
        <v>51854277.119999982</v>
      </c>
      <c r="BF14" s="73">
        <f>SUM($I14:AB14)</f>
        <v>54583449.599999979</v>
      </c>
      <c r="BG14" s="73">
        <f>SUM($I14:AC14)</f>
        <v>57312622.079999976</v>
      </c>
      <c r="BH14" s="73">
        <f>SUM($I14:AD14)</f>
        <v>60041794.559999973</v>
      </c>
      <c r="BI14" s="73">
        <f>SUM($I14:AE14)</f>
        <v>62770967.039999969</v>
      </c>
      <c r="BJ14" s="73">
        <f>SUM($I14:AF14)</f>
        <v>65500139.519999966</v>
      </c>
      <c r="BK14" s="73">
        <f>SUM($I14:AG14)</f>
        <v>68229311.99999997</v>
      </c>
      <c r="BL14" s="73">
        <f>SUM($I14:AH14)</f>
        <v>70958484.479999974</v>
      </c>
      <c r="BM14" s="73">
        <f>SUM($I14:AI14)</f>
        <v>73687656.959999979</v>
      </c>
      <c r="BN14" s="73">
        <f>SUM($I14:AJ14)</f>
        <v>76416829.439999983</v>
      </c>
      <c r="BO14" s="73">
        <f>SUM($I14:AK14)</f>
        <v>79146001.919999987</v>
      </c>
      <c r="BP14" s="74">
        <f>SUM($I14:AL14)</f>
        <v>81875174.399999991</v>
      </c>
      <c r="BQ14" s="76">
        <f>IF(CW14=0,0,I14/((1+Vychodiská!$C$167)^'výrobné a prevádzkové n'!CW14))</f>
        <v>2523273.3727810648</v>
      </c>
      <c r="BR14" s="73">
        <f>IF(CX14=0,0,J14/((1+Vychodiská!$C$167)^'výrobné a prevádzkové n'!CX14))</f>
        <v>2426224.3969048699</v>
      </c>
      <c r="BS14" s="73">
        <f>IF(CY14=0,0,K14/((1+Vychodiská!$C$167)^'výrobné a prevádzkové n'!CY14))</f>
        <v>2332908.0739469901</v>
      </c>
      <c r="BT14" s="73">
        <f>IF(CZ14=0,0,L14/((1+Vychodiská!$C$167)^'výrobné a prevádzkové n'!CZ14))</f>
        <v>2243180.8403336443</v>
      </c>
      <c r="BU14" s="73">
        <f>IF(DA14=0,0,M14/((1+Vychodiská!$C$167)^'výrobné a prevádzkové n'!DA14))</f>
        <v>2156904.6541669657</v>
      </c>
      <c r="BV14" s="73">
        <f>IF(DB14=0,0,N14/((1+Vychodiská!$C$167)^'výrobné a prevádzkové n'!DB14))</f>
        <v>2073946.7828528518</v>
      </c>
      <c r="BW14" s="73">
        <f>IF(DC14=0,0,O14/((1+Vychodiská!$C$167)^'výrobné a prevádzkové n'!DC14))</f>
        <v>1994179.5988969724</v>
      </c>
      <c r="BX14" s="73">
        <f>IF(DD14=0,0,P14/((1+Vychodiská!$C$167)^'výrobné a prevádzkové n'!DD14))</f>
        <v>1917480.3835547811</v>
      </c>
      <c r="BY14" s="73">
        <f>IF(DE14=0,0,Q14/((1+Vychodiská!$C$167)^'výrobné a prevádzkové n'!DE14))</f>
        <v>1843731.1380334434</v>
      </c>
      <c r="BZ14" s="73">
        <f>IF(DF14=0,0,R14/((1+Vychodiská!$C$167)^'výrobné a prevádzkové n'!DF14))</f>
        <v>1772818.4019552341</v>
      </c>
      <c r="CA14" s="73">
        <f>IF(DG14=0,0,S14/((1+Vychodiská!$C$167)^'výrobné a prevádzkové n'!DG14))</f>
        <v>1704633.0788031092</v>
      </c>
      <c r="CB14" s="73">
        <f>IF(DH14=0,0,T14/((1+Vychodiská!$C$167)^'výrobné a prevádzkové n'!DH14))</f>
        <v>1639070.2680799128</v>
      </c>
      <c r="CC14" s="73">
        <f>IF(DI14=0,0,U14/((1+Vychodiská!$C$167)^'výrobné a prevádzkové n'!DI14))</f>
        <v>1576029.1039229932</v>
      </c>
      <c r="CD14" s="73">
        <f>IF(DJ14=0,0,V14/((1+Vychodiská!$C$167)^'výrobné a prevádzkové n'!DJ14))</f>
        <v>1515412.5999259548</v>
      </c>
      <c r="CE14" s="73">
        <f>IF(DK14=0,0,W14/((1+Vychodiská!$C$167)^'výrobné a prevádzkové n'!DK14))</f>
        <v>1457127.4999288025</v>
      </c>
      <c r="CF14" s="73">
        <f>IF(DL14=0,0,X14/((1+Vychodiská!$C$167)^'výrobné a prevádzkové n'!DL14))</f>
        <v>1401084.1345469255</v>
      </c>
      <c r="CG14" s="73">
        <f>IF(DM14=0,0,Y14/((1+Vychodiská!$C$167)^'výrobné a prevádzkové n'!DM14))</f>
        <v>1347196.2832181975</v>
      </c>
      <c r="CH14" s="73">
        <f>IF(DN14=0,0,Z14/((1+Vychodiská!$C$167)^'výrobné a prevádzkové n'!DN14))</f>
        <v>1295381.041555959</v>
      </c>
      <c r="CI14" s="73">
        <f>IF(DO14=0,0,AA14/((1+Vychodiská!$C$167)^'výrobné a prevádzkové n'!DO14))</f>
        <v>1245558.6938038068</v>
      </c>
      <c r="CJ14" s="73">
        <f>IF(DP14=0,0,AB14/((1+Vychodiská!$C$167)^'výrobné a prevádzkové n'!DP14))</f>
        <v>1197652.5901959678</v>
      </c>
      <c r="CK14" s="73">
        <f>IF(DQ14=0,0,AC14/((1+Vychodiská!$C$167)^'výrobné a prevádzkové n'!DQ14))</f>
        <v>0</v>
      </c>
      <c r="CL14" s="73">
        <f>IF(DR14=0,0,AD14/((1+Vychodiská!$C$167)^'výrobné a prevádzkové n'!DR14))</f>
        <v>0</v>
      </c>
      <c r="CM14" s="73">
        <f>IF(DS14=0,0,AE14/((1+Vychodiská!$C$167)^'výrobné a prevádzkové n'!DS14))</f>
        <v>0</v>
      </c>
      <c r="CN14" s="73">
        <f>IF(DT14=0,0,AF14/((1+Vychodiská!$C$167)^'výrobné a prevádzkové n'!DT14))</f>
        <v>0</v>
      </c>
      <c r="CO14" s="73">
        <f>IF(DU14=0,0,AG14/((1+Vychodiská!$C$167)^'výrobné a prevádzkové n'!DU14))</f>
        <v>0</v>
      </c>
      <c r="CP14" s="73">
        <f>IF(DV14=0,0,AH14/((1+Vychodiská!$C$167)^'výrobné a prevádzkové n'!DV14))</f>
        <v>0</v>
      </c>
      <c r="CQ14" s="73">
        <f>IF(DW14=0,0,AI14/((1+Vychodiská!$C$167)^'výrobné a prevádzkové n'!DW14))</f>
        <v>0</v>
      </c>
      <c r="CR14" s="73">
        <f>IF(DX14=0,0,AJ14/((1+Vychodiská!$C$167)^'výrobné a prevádzkové n'!DX14))</f>
        <v>0</v>
      </c>
      <c r="CS14" s="73">
        <f>IF(DY14=0,0,AK14/((1+Vychodiská!$C$167)^'výrobné a prevádzkové n'!DY14))</f>
        <v>0</v>
      </c>
      <c r="CT14" s="74">
        <f>IF(DZ14=0,0,AL14/((1+Vychodiská!$C$167)^'výrobné a prevádzkové n'!DZ14))</f>
        <v>0</v>
      </c>
      <c r="CU14" s="77">
        <f t="shared" si="6"/>
        <v>35663792.937408455</v>
      </c>
      <c r="CV14" s="73"/>
      <c r="CW14" s="78">
        <f t="shared" si="1"/>
        <v>2</v>
      </c>
      <c r="CX14" s="78">
        <f t="shared" ref="CX14:DZ14" si="17">IF(CW14=0,0,IF(CX$2&gt;$D14,0,CW14+1))</f>
        <v>3</v>
      </c>
      <c r="CY14" s="78">
        <f t="shared" si="17"/>
        <v>4</v>
      </c>
      <c r="CZ14" s="78">
        <f t="shared" si="17"/>
        <v>5</v>
      </c>
      <c r="DA14" s="78">
        <f t="shared" si="17"/>
        <v>6</v>
      </c>
      <c r="DB14" s="78">
        <f t="shared" si="17"/>
        <v>7</v>
      </c>
      <c r="DC14" s="78">
        <f t="shared" si="17"/>
        <v>8</v>
      </c>
      <c r="DD14" s="78">
        <f t="shared" si="17"/>
        <v>9</v>
      </c>
      <c r="DE14" s="78">
        <f t="shared" si="17"/>
        <v>10</v>
      </c>
      <c r="DF14" s="78">
        <f t="shared" si="17"/>
        <v>11</v>
      </c>
      <c r="DG14" s="78">
        <f t="shared" si="17"/>
        <v>12</v>
      </c>
      <c r="DH14" s="78">
        <f t="shared" si="17"/>
        <v>13</v>
      </c>
      <c r="DI14" s="78">
        <f t="shared" si="17"/>
        <v>14</v>
      </c>
      <c r="DJ14" s="78">
        <f t="shared" si="17"/>
        <v>15</v>
      </c>
      <c r="DK14" s="78">
        <f t="shared" si="17"/>
        <v>16</v>
      </c>
      <c r="DL14" s="78">
        <f t="shared" si="17"/>
        <v>17</v>
      </c>
      <c r="DM14" s="78">
        <f t="shared" si="17"/>
        <v>18</v>
      </c>
      <c r="DN14" s="78">
        <f t="shared" si="17"/>
        <v>19</v>
      </c>
      <c r="DO14" s="78">
        <f t="shared" si="17"/>
        <v>20</v>
      </c>
      <c r="DP14" s="78">
        <f t="shared" si="17"/>
        <v>21</v>
      </c>
      <c r="DQ14" s="78">
        <f t="shared" si="17"/>
        <v>0</v>
      </c>
      <c r="DR14" s="78">
        <f t="shared" si="17"/>
        <v>0</v>
      </c>
      <c r="DS14" s="78">
        <f t="shared" si="17"/>
        <v>0</v>
      </c>
      <c r="DT14" s="78">
        <f t="shared" si="17"/>
        <v>0</v>
      </c>
      <c r="DU14" s="78">
        <f t="shared" si="17"/>
        <v>0</v>
      </c>
      <c r="DV14" s="78">
        <f t="shared" si="17"/>
        <v>0</v>
      </c>
      <c r="DW14" s="78">
        <f t="shared" si="17"/>
        <v>0</v>
      </c>
      <c r="DX14" s="78">
        <f t="shared" si="17"/>
        <v>0</v>
      </c>
      <c r="DY14" s="78">
        <f t="shared" si="17"/>
        <v>0</v>
      </c>
      <c r="DZ14" s="79">
        <f t="shared" si="17"/>
        <v>0</v>
      </c>
    </row>
    <row r="15" spans="1:130" s="80" customFormat="1" ht="31" customHeight="1" x14ac:dyDescent="0.35">
      <c r="A15" s="70">
        <v>13</v>
      </c>
      <c r="B15" s="71" t="s">
        <v>67</v>
      </c>
      <c r="C15" s="71" t="str">
        <f>INDEX(Data!$D$3:$D$29,MATCH('výrobné a prevádzkové n'!A15,Data!$A$3:$A$29,0))</f>
        <v>Rekonštrukcia spoločnej vysoko napäťovej rozvodne R22.1 pre závod Košice</v>
      </c>
      <c r="D15" s="72">
        <f>INDEX(Data!$M$3:$M$29,MATCH('výrobné a prevádzkové n'!A15,Data!$A$3:$A$29,0))</f>
        <v>20</v>
      </c>
      <c r="E15" s="72" t="str">
        <f>INDEX(Data!$J$3:$J$29,MATCH('výrobné a prevádzkové n'!A15,Data!$A$3:$A$29,0))</f>
        <v>2023-2024</v>
      </c>
      <c r="F15" s="73">
        <f>INDEX(Data!$AA$3:$AA$29,MATCH('výrobné a prevádzkové n'!A15,Data!$A$3:$A$29,0))</f>
        <v>0</v>
      </c>
      <c r="G15" s="73">
        <f>INDEX(Data!$AC$3:$AC$29,MATCH('výrobné a prevádzkové n'!A15,Data!$A$3:$A$29,0))</f>
        <v>0</v>
      </c>
      <c r="H15" s="74">
        <f>INDEX(Data!$AD$3:$AD$29,MATCH('výrobné a prevádzkové n'!A15,Data!$A$3:$A$29,0))</f>
        <v>0</v>
      </c>
      <c r="I15" s="73">
        <f t="shared" si="3"/>
        <v>0</v>
      </c>
      <c r="J15" s="73">
        <f t="shared" si="14"/>
        <v>0</v>
      </c>
      <c r="K15" s="73">
        <f t="shared" si="14"/>
        <v>0</v>
      </c>
      <c r="L15" s="73">
        <f t="shared" si="14"/>
        <v>0</v>
      </c>
      <c r="M15" s="73">
        <f t="shared" si="14"/>
        <v>0</v>
      </c>
      <c r="N15" s="73">
        <f t="shared" si="14"/>
        <v>0</v>
      </c>
      <c r="O15" s="73">
        <f t="shared" si="14"/>
        <v>0</v>
      </c>
      <c r="P15" s="73">
        <f t="shared" si="14"/>
        <v>0</v>
      </c>
      <c r="Q15" s="73">
        <f t="shared" si="14"/>
        <v>0</v>
      </c>
      <c r="R15" s="73">
        <f t="shared" si="14"/>
        <v>0</v>
      </c>
      <c r="S15" s="73">
        <f t="shared" si="14"/>
        <v>0</v>
      </c>
      <c r="T15" s="73">
        <f t="shared" si="14"/>
        <v>0</v>
      </c>
      <c r="U15" s="73">
        <f t="shared" si="14"/>
        <v>0</v>
      </c>
      <c r="V15" s="73">
        <f t="shared" si="14"/>
        <v>0</v>
      </c>
      <c r="W15" s="73">
        <f t="shared" si="14"/>
        <v>0</v>
      </c>
      <c r="X15" s="73">
        <f t="shared" si="14"/>
        <v>0</v>
      </c>
      <c r="Y15" s="73">
        <f t="shared" si="14"/>
        <v>0</v>
      </c>
      <c r="Z15" s="73">
        <f t="shared" si="14"/>
        <v>0</v>
      </c>
      <c r="AA15" s="73">
        <f t="shared" si="14"/>
        <v>0</v>
      </c>
      <c r="AB15" s="73">
        <f t="shared" si="14"/>
        <v>0</v>
      </c>
      <c r="AC15" s="73">
        <f t="shared" si="14"/>
        <v>0</v>
      </c>
      <c r="AD15" s="73">
        <f t="shared" si="14"/>
        <v>0</v>
      </c>
      <c r="AE15" s="73">
        <f t="shared" si="14"/>
        <v>0</v>
      </c>
      <c r="AF15" s="73">
        <f t="shared" si="14"/>
        <v>0</v>
      </c>
      <c r="AG15" s="73">
        <f t="shared" si="14"/>
        <v>0</v>
      </c>
      <c r="AH15" s="73">
        <f t="shared" si="14"/>
        <v>0</v>
      </c>
      <c r="AI15" s="73">
        <f t="shared" si="14"/>
        <v>0</v>
      </c>
      <c r="AJ15" s="73">
        <f t="shared" si="14"/>
        <v>0</v>
      </c>
      <c r="AK15" s="73">
        <f t="shared" si="14"/>
        <v>0</v>
      </c>
      <c r="AL15" s="73">
        <f t="shared" si="14"/>
        <v>0</v>
      </c>
      <c r="AM15" s="73">
        <f t="shared" si="4"/>
        <v>0</v>
      </c>
      <c r="AN15" s="73">
        <f>SUM($I15:J15)</f>
        <v>0</v>
      </c>
      <c r="AO15" s="73">
        <f>SUM($I15:K15)</f>
        <v>0</v>
      </c>
      <c r="AP15" s="73">
        <f>SUM($I15:L15)</f>
        <v>0</v>
      </c>
      <c r="AQ15" s="73">
        <f>SUM($I15:M15)</f>
        <v>0</v>
      </c>
      <c r="AR15" s="73">
        <f>SUM($I15:N15)</f>
        <v>0</v>
      </c>
      <c r="AS15" s="73">
        <f>SUM($I15:O15)</f>
        <v>0</v>
      </c>
      <c r="AT15" s="73">
        <f>SUM($I15:P15)</f>
        <v>0</v>
      </c>
      <c r="AU15" s="73">
        <f>SUM($I15:Q15)</f>
        <v>0</v>
      </c>
      <c r="AV15" s="73">
        <f>SUM($I15:R15)</f>
        <v>0</v>
      </c>
      <c r="AW15" s="73">
        <f>SUM($I15:S15)</f>
        <v>0</v>
      </c>
      <c r="AX15" s="73">
        <f>SUM($I15:T15)</f>
        <v>0</v>
      </c>
      <c r="AY15" s="73">
        <f>SUM($I15:U15)</f>
        <v>0</v>
      </c>
      <c r="AZ15" s="73">
        <f>SUM($I15:V15)</f>
        <v>0</v>
      </c>
      <c r="BA15" s="73">
        <f>SUM($I15:W15)</f>
        <v>0</v>
      </c>
      <c r="BB15" s="73">
        <f>SUM($I15:X15)</f>
        <v>0</v>
      </c>
      <c r="BC15" s="73">
        <f>SUM($I15:Y15)</f>
        <v>0</v>
      </c>
      <c r="BD15" s="73">
        <f>SUM($I15:Z15)</f>
        <v>0</v>
      </c>
      <c r="BE15" s="73">
        <f>SUM($I15:AA15)</f>
        <v>0</v>
      </c>
      <c r="BF15" s="73">
        <f>SUM($I15:AB15)</f>
        <v>0</v>
      </c>
      <c r="BG15" s="73">
        <f>SUM($I15:AC15)</f>
        <v>0</v>
      </c>
      <c r="BH15" s="73">
        <f>SUM($I15:AD15)</f>
        <v>0</v>
      </c>
      <c r="BI15" s="73">
        <f>SUM($I15:AE15)</f>
        <v>0</v>
      </c>
      <c r="BJ15" s="73">
        <f>SUM($I15:AF15)</f>
        <v>0</v>
      </c>
      <c r="BK15" s="73">
        <f>SUM($I15:AG15)</f>
        <v>0</v>
      </c>
      <c r="BL15" s="73">
        <f>SUM($I15:AH15)</f>
        <v>0</v>
      </c>
      <c r="BM15" s="73">
        <f>SUM($I15:AI15)</f>
        <v>0</v>
      </c>
      <c r="BN15" s="73">
        <f>SUM($I15:AJ15)</f>
        <v>0</v>
      </c>
      <c r="BO15" s="73">
        <f>SUM($I15:AK15)</f>
        <v>0</v>
      </c>
      <c r="BP15" s="74">
        <f>SUM($I15:AL15)</f>
        <v>0</v>
      </c>
      <c r="BQ15" s="76">
        <f>IF(CW15=0,0,I15/((1+Vychodiská!$C$167)^'výrobné a prevádzkové n'!CW15))</f>
        <v>0</v>
      </c>
      <c r="BR15" s="73">
        <f>IF(CX15=0,0,J15/((1+Vychodiská!$C$167)^'výrobné a prevádzkové n'!CX15))</f>
        <v>0</v>
      </c>
      <c r="BS15" s="73">
        <f>IF(CY15=0,0,K15/((1+Vychodiská!$C$167)^'výrobné a prevádzkové n'!CY15))</f>
        <v>0</v>
      </c>
      <c r="BT15" s="73">
        <f>IF(CZ15=0,0,L15/((1+Vychodiská!$C$167)^'výrobné a prevádzkové n'!CZ15))</f>
        <v>0</v>
      </c>
      <c r="BU15" s="73">
        <f>IF(DA15=0,0,M15/((1+Vychodiská!$C$167)^'výrobné a prevádzkové n'!DA15))</f>
        <v>0</v>
      </c>
      <c r="BV15" s="73">
        <f>IF(DB15=0,0,N15/((1+Vychodiská!$C$167)^'výrobné a prevádzkové n'!DB15))</f>
        <v>0</v>
      </c>
      <c r="BW15" s="73">
        <f>IF(DC15=0,0,O15/((1+Vychodiská!$C$167)^'výrobné a prevádzkové n'!DC15))</f>
        <v>0</v>
      </c>
      <c r="BX15" s="73">
        <f>IF(DD15=0,0,P15/((1+Vychodiská!$C$167)^'výrobné a prevádzkové n'!DD15))</f>
        <v>0</v>
      </c>
      <c r="BY15" s="73">
        <f>IF(DE15=0,0,Q15/((1+Vychodiská!$C$167)^'výrobné a prevádzkové n'!DE15))</f>
        <v>0</v>
      </c>
      <c r="BZ15" s="73">
        <f>IF(DF15=0,0,R15/((1+Vychodiská!$C$167)^'výrobné a prevádzkové n'!DF15))</f>
        <v>0</v>
      </c>
      <c r="CA15" s="73">
        <f>IF(DG15=0,0,S15/((1+Vychodiská!$C$167)^'výrobné a prevádzkové n'!DG15))</f>
        <v>0</v>
      </c>
      <c r="CB15" s="73">
        <f>IF(DH15=0,0,T15/((1+Vychodiská!$C$167)^'výrobné a prevádzkové n'!DH15))</f>
        <v>0</v>
      </c>
      <c r="CC15" s="73">
        <f>IF(DI15=0,0,U15/((1+Vychodiská!$C$167)^'výrobné a prevádzkové n'!DI15))</f>
        <v>0</v>
      </c>
      <c r="CD15" s="73">
        <f>IF(DJ15=0,0,V15/((1+Vychodiská!$C$167)^'výrobné a prevádzkové n'!DJ15))</f>
        <v>0</v>
      </c>
      <c r="CE15" s="73">
        <f>IF(DK15=0,0,W15/((1+Vychodiská!$C$167)^'výrobné a prevádzkové n'!DK15))</f>
        <v>0</v>
      </c>
      <c r="CF15" s="73">
        <f>IF(DL15=0,0,X15/((1+Vychodiská!$C$167)^'výrobné a prevádzkové n'!DL15))</f>
        <v>0</v>
      </c>
      <c r="CG15" s="73">
        <f>IF(DM15=0,0,Y15/((1+Vychodiská!$C$167)^'výrobné a prevádzkové n'!DM15))</f>
        <v>0</v>
      </c>
      <c r="CH15" s="73">
        <f>IF(DN15=0,0,Z15/((1+Vychodiská!$C$167)^'výrobné a prevádzkové n'!DN15))</f>
        <v>0</v>
      </c>
      <c r="CI15" s="73">
        <f>IF(DO15=0,0,AA15/((1+Vychodiská!$C$167)^'výrobné a prevádzkové n'!DO15))</f>
        <v>0</v>
      </c>
      <c r="CJ15" s="73">
        <f>IF(DP15=0,0,AB15/((1+Vychodiská!$C$167)^'výrobné a prevádzkové n'!DP15))</f>
        <v>0</v>
      </c>
      <c r="CK15" s="73">
        <f>IF(DQ15=0,0,AC15/((1+Vychodiská!$C$167)^'výrobné a prevádzkové n'!DQ15))</f>
        <v>0</v>
      </c>
      <c r="CL15" s="73">
        <f>IF(DR15=0,0,AD15/((1+Vychodiská!$C$167)^'výrobné a prevádzkové n'!DR15))</f>
        <v>0</v>
      </c>
      <c r="CM15" s="73">
        <f>IF(DS15=0,0,AE15/((1+Vychodiská!$C$167)^'výrobné a prevádzkové n'!DS15))</f>
        <v>0</v>
      </c>
      <c r="CN15" s="73">
        <f>IF(DT15=0,0,AF15/((1+Vychodiská!$C$167)^'výrobné a prevádzkové n'!DT15))</f>
        <v>0</v>
      </c>
      <c r="CO15" s="73">
        <f>IF(DU15=0,0,AG15/((1+Vychodiská!$C$167)^'výrobné a prevádzkové n'!DU15))</f>
        <v>0</v>
      </c>
      <c r="CP15" s="73">
        <f>IF(DV15=0,0,AH15/((1+Vychodiská!$C$167)^'výrobné a prevádzkové n'!DV15))</f>
        <v>0</v>
      </c>
      <c r="CQ15" s="73">
        <f>IF(DW15=0,0,AI15/((1+Vychodiská!$C$167)^'výrobné a prevádzkové n'!DW15))</f>
        <v>0</v>
      </c>
      <c r="CR15" s="73">
        <f>IF(DX15=0,0,AJ15/((1+Vychodiská!$C$167)^'výrobné a prevádzkové n'!DX15))</f>
        <v>0</v>
      </c>
      <c r="CS15" s="73">
        <f>IF(DY15=0,0,AK15/((1+Vychodiská!$C$167)^'výrobné a prevádzkové n'!DY15))</f>
        <v>0</v>
      </c>
      <c r="CT15" s="74">
        <f>IF(DZ15=0,0,AL15/((1+Vychodiská!$C$167)^'výrobné a prevádzkové n'!DZ15))</f>
        <v>0</v>
      </c>
      <c r="CU15" s="77">
        <f t="shared" si="6"/>
        <v>0</v>
      </c>
      <c r="CV15" s="73"/>
      <c r="CW15" s="78">
        <f t="shared" si="1"/>
        <v>3</v>
      </c>
      <c r="CX15" s="78">
        <f t="shared" ref="CX15:DZ15" si="18">IF(CW15=0,0,IF(CX$2&gt;$D15,0,CW15+1))</f>
        <v>4</v>
      </c>
      <c r="CY15" s="78">
        <f t="shared" si="18"/>
        <v>5</v>
      </c>
      <c r="CZ15" s="78">
        <f t="shared" si="18"/>
        <v>6</v>
      </c>
      <c r="DA15" s="78">
        <f t="shared" si="18"/>
        <v>7</v>
      </c>
      <c r="DB15" s="78">
        <f t="shared" si="18"/>
        <v>8</v>
      </c>
      <c r="DC15" s="78">
        <f t="shared" si="18"/>
        <v>9</v>
      </c>
      <c r="DD15" s="78">
        <f t="shared" si="18"/>
        <v>10</v>
      </c>
      <c r="DE15" s="78">
        <f t="shared" si="18"/>
        <v>11</v>
      </c>
      <c r="DF15" s="78">
        <f t="shared" si="18"/>
        <v>12</v>
      </c>
      <c r="DG15" s="78">
        <f t="shared" si="18"/>
        <v>13</v>
      </c>
      <c r="DH15" s="78">
        <f t="shared" si="18"/>
        <v>14</v>
      </c>
      <c r="DI15" s="78">
        <f t="shared" si="18"/>
        <v>15</v>
      </c>
      <c r="DJ15" s="78">
        <f t="shared" si="18"/>
        <v>16</v>
      </c>
      <c r="DK15" s="78">
        <f t="shared" si="18"/>
        <v>17</v>
      </c>
      <c r="DL15" s="78">
        <f t="shared" si="18"/>
        <v>18</v>
      </c>
      <c r="DM15" s="78">
        <f t="shared" si="18"/>
        <v>19</v>
      </c>
      <c r="DN15" s="78">
        <f t="shared" si="18"/>
        <v>20</v>
      </c>
      <c r="DO15" s="78">
        <f t="shared" si="18"/>
        <v>21</v>
      </c>
      <c r="DP15" s="78">
        <f t="shared" si="18"/>
        <v>22</v>
      </c>
      <c r="DQ15" s="78">
        <f t="shared" si="18"/>
        <v>0</v>
      </c>
      <c r="DR15" s="78">
        <f t="shared" si="18"/>
        <v>0</v>
      </c>
      <c r="DS15" s="78">
        <f t="shared" si="18"/>
        <v>0</v>
      </c>
      <c r="DT15" s="78">
        <f t="shared" si="18"/>
        <v>0</v>
      </c>
      <c r="DU15" s="78">
        <f t="shared" si="18"/>
        <v>0</v>
      </c>
      <c r="DV15" s="78">
        <f t="shared" si="18"/>
        <v>0</v>
      </c>
      <c r="DW15" s="78">
        <f t="shared" si="18"/>
        <v>0</v>
      </c>
      <c r="DX15" s="78">
        <f t="shared" si="18"/>
        <v>0</v>
      </c>
      <c r="DY15" s="78">
        <f t="shared" si="18"/>
        <v>0</v>
      </c>
      <c r="DZ15" s="79">
        <f t="shared" si="18"/>
        <v>0</v>
      </c>
    </row>
    <row r="16" spans="1:130" s="80" customFormat="1" ht="31" customHeight="1" x14ac:dyDescent="0.35">
      <c r="A16" s="70">
        <v>14</v>
      </c>
      <c r="B16" s="71" t="s">
        <v>67</v>
      </c>
      <c r="C16" s="71" t="str">
        <f>INDEX(Data!$D$3:$D$29,MATCH('výrobné a prevádzkové n'!A16,Data!$A$3:$A$29,0))</f>
        <v>Rekonštrukcia spoločnej vysoko napäťovej rozvodne R24.1 pre závod Košice</v>
      </c>
      <c r="D16" s="72">
        <f>INDEX(Data!$M$3:$M$29,MATCH('výrobné a prevádzkové n'!A16,Data!$A$3:$A$29,0))</f>
        <v>20</v>
      </c>
      <c r="E16" s="72" t="str">
        <f>INDEX(Data!$J$3:$J$29,MATCH('výrobné a prevádzkové n'!A16,Data!$A$3:$A$29,0))</f>
        <v>2024-2025</v>
      </c>
      <c r="F16" s="73">
        <f>INDEX(Data!$AA$3:$AA$29,MATCH('výrobné a prevádzkové n'!A16,Data!$A$3:$A$29,0))</f>
        <v>0</v>
      </c>
      <c r="G16" s="73">
        <f>INDEX(Data!$AC$3:$AC$29,MATCH('výrobné a prevádzkové n'!A16,Data!$A$3:$A$29,0))</f>
        <v>0</v>
      </c>
      <c r="H16" s="74">
        <f>INDEX(Data!$AD$3:$AD$29,MATCH('výrobné a prevádzkové n'!A16,Data!$A$3:$A$29,0))</f>
        <v>0</v>
      </c>
      <c r="I16" s="73">
        <f t="shared" si="3"/>
        <v>0</v>
      </c>
      <c r="J16" s="73">
        <f t="shared" si="14"/>
        <v>0</v>
      </c>
      <c r="K16" s="73">
        <f t="shared" si="14"/>
        <v>0</v>
      </c>
      <c r="L16" s="73">
        <f t="shared" si="14"/>
        <v>0</v>
      </c>
      <c r="M16" s="73">
        <f t="shared" si="14"/>
        <v>0</v>
      </c>
      <c r="N16" s="73">
        <f t="shared" si="14"/>
        <v>0</v>
      </c>
      <c r="O16" s="73">
        <f t="shared" si="14"/>
        <v>0</v>
      </c>
      <c r="P16" s="73">
        <f t="shared" si="14"/>
        <v>0</v>
      </c>
      <c r="Q16" s="73">
        <f t="shared" si="14"/>
        <v>0</v>
      </c>
      <c r="R16" s="73">
        <f t="shared" si="14"/>
        <v>0</v>
      </c>
      <c r="S16" s="73">
        <f t="shared" si="14"/>
        <v>0</v>
      </c>
      <c r="T16" s="73">
        <f t="shared" si="14"/>
        <v>0</v>
      </c>
      <c r="U16" s="73">
        <f t="shared" si="14"/>
        <v>0</v>
      </c>
      <c r="V16" s="73">
        <f t="shared" si="14"/>
        <v>0</v>
      </c>
      <c r="W16" s="73">
        <f t="shared" si="14"/>
        <v>0</v>
      </c>
      <c r="X16" s="73">
        <f t="shared" si="14"/>
        <v>0</v>
      </c>
      <c r="Y16" s="73">
        <f t="shared" si="14"/>
        <v>0</v>
      </c>
      <c r="Z16" s="73">
        <f t="shared" si="14"/>
        <v>0</v>
      </c>
      <c r="AA16" s="73">
        <f t="shared" si="14"/>
        <v>0</v>
      </c>
      <c r="AB16" s="73">
        <f t="shared" si="14"/>
        <v>0</v>
      </c>
      <c r="AC16" s="73">
        <f t="shared" si="14"/>
        <v>0</v>
      </c>
      <c r="AD16" s="73">
        <f t="shared" si="14"/>
        <v>0</v>
      </c>
      <c r="AE16" s="73">
        <f t="shared" si="14"/>
        <v>0</v>
      </c>
      <c r="AF16" s="73">
        <f t="shared" si="14"/>
        <v>0</v>
      </c>
      <c r="AG16" s="73">
        <f t="shared" si="14"/>
        <v>0</v>
      </c>
      <c r="AH16" s="73">
        <f t="shared" si="14"/>
        <v>0</v>
      </c>
      <c r="AI16" s="73">
        <f t="shared" si="14"/>
        <v>0</v>
      </c>
      <c r="AJ16" s="73">
        <f t="shared" si="14"/>
        <v>0</v>
      </c>
      <c r="AK16" s="73">
        <f t="shared" si="14"/>
        <v>0</v>
      </c>
      <c r="AL16" s="73">
        <f t="shared" si="14"/>
        <v>0</v>
      </c>
      <c r="AM16" s="73">
        <f t="shared" si="4"/>
        <v>0</v>
      </c>
      <c r="AN16" s="73">
        <f>SUM($I16:J16)</f>
        <v>0</v>
      </c>
      <c r="AO16" s="73">
        <f>SUM($I16:K16)</f>
        <v>0</v>
      </c>
      <c r="AP16" s="73">
        <f>SUM($I16:L16)</f>
        <v>0</v>
      </c>
      <c r="AQ16" s="73">
        <f>SUM($I16:M16)</f>
        <v>0</v>
      </c>
      <c r="AR16" s="73">
        <f>SUM($I16:N16)</f>
        <v>0</v>
      </c>
      <c r="AS16" s="73">
        <f>SUM($I16:O16)</f>
        <v>0</v>
      </c>
      <c r="AT16" s="73">
        <f>SUM($I16:P16)</f>
        <v>0</v>
      </c>
      <c r="AU16" s="73">
        <f>SUM($I16:Q16)</f>
        <v>0</v>
      </c>
      <c r="AV16" s="73">
        <f>SUM($I16:R16)</f>
        <v>0</v>
      </c>
      <c r="AW16" s="73">
        <f>SUM($I16:S16)</f>
        <v>0</v>
      </c>
      <c r="AX16" s="73">
        <f>SUM($I16:T16)</f>
        <v>0</v>
      </c>
      <c r="AY16" s="73">
        <f>SUM($I16:U16)</f>
        <v>0</v>
      </c>
      <c r="AZ16" s="73">
        <f>SUM($I16:V16)</f>
        <v>0</v>
      </c>
      <c r="BA16" s="73">
        <f>SUM($I16:W16)</f>
        <v>0</v>
      </c>
      <c r="BB16" s="73">
        <f>SUM($I16:X16)</f>
        <v>0</v>
      </c>
      <c r="BC16" s="73">
        <f>SUM($I16:Y16)</f>
        <v>0</v>
      </c>
      <c r="BD16" s="73">
        <f>SUM($I16:Z16)</f>
        <v>0</v>
      </c>
      <c r="BE16" s="73">
        <f>SUM($I16:AA16)</f>
        <v>0</v>
      </c>
      <c r="BF16" s="73">
        <f>SUM($I16:AB16)</f>
        <v>0</v>
      </c>
      <c r="BG16" s="73">
        <f>SUM($I16:AC16)</f>
        <v>0</v>
      </c>
      <c r="BH16" s="73">
        <f>SUM($I16:AD16)</f>
        <v>0</v>
      </c>
      <c r="BI16" s="73">
        <f>SUM($I16:AE16)</f>
        <v>0</v>
      </c>
      <c r="BJ16" s="73">
        <f>SUM($I16:AF16)</f>
        <v>0</v>
      </c>
      <c r="BK16" s="73">
        <f>SUM($I16:AG16)</f>
        <v>0</v>
      </c>
      <c r="BL16" s="73">
        <f>SUM($I16:AH16)</f>
        <v>0</v>
      </c>
      <c r="BM16" s="73">
        <f>SUM($I16:AI16)</f>
        <v>0</v>
      </c>
      <c r="BN16" s="73">
        <f>SUM($I16:AJ16)</f>
        <v>0</v>
      </c>
      <c r="BO16" s="73">
        <f>SUM($I16:AK16)</f>
        <v>0</v>
      </c>
      <c r="BP16" s="74">
        <f>SUM($I16:AL16)</f>
        <v>0</v>
      </c>
      <c r="BQ16" s="76">
        <f>IF(CW16=0,0,I16/((1+Vychodiská!$C$167)^'výrobné a prevádzkové n'!CW16))</f>
        <v>0</v>
      </c>
      <c r="BR16" s="73">
        <f>IF(CX16=0,0,J16/((1+Vychodiská!$C$167)^'výrobné a prevádzkové n'!CX16))</f>
        <v>0</v>
      </c>
      <c r="BS16" s="73">
        <f>IF(CY16=0,0,K16/((1+Vychodiská!$C$167)^'výrobné a prevádzkové n'!CY16))</f>
        <v>0</v>
      </c>
      <c r="BT16" s="73">
        <f>IF(CZ16=0,0,L16/((1+Vychodiská!$C$167)^'výrobné a prevádzkové n'!CZ16))</f>
        <v>0</v>
      </c>
      <c r="BU16" s="73">
        <f>IF(DA16=0,0,M16/((1+Vychodiská!$C$167)^'výrobné a prevádzkové n'!DA16))</f>
        <v>0</v>
      </c>
      <c r="BV16" s="73">
        <f>IF(DB16=0,0,N16/((1+Vychodiská!$C$167)^'výrobné a prevádzkové n'!DB16))</f>
        <v>0</v>
      </c>
      <c r="BW16" s="73">
        <f>IF(DC16=0,0,O16/((1+Vychodiská!$C$167)^'výrobné a prevádzkové n'!DC16))</f>
        <v>0</v>
      </c>
      <c r="BX16" s="73">
        <f>IF(DD16=0,0,P16/((1+Vychodiská!$C$167)^'výrobné a prevádzkové n'!DD16))</f>
        <v>0</v>
      </c>
      <c r="BY16" s="73">
        <f>IF(DE16=0,0,Q16/((1+Vychodiská!$C$167)^'výrobné a prevádzkové n'!DE16))</f>
        <v>0</v>
      </c>
      <c r="BZ16" s="73">
        <f>IF(DF16=0,0,R16/((1+Vychodiská!$C$167)^'výrobné a prevádzkové n'!DF16))</f>
        <v>0</v>
      </c>
      <c r="CA16" s="73">
        <f>IF(DG16=0,0,S16/((1+Vychodiská!$C$167)^'výrobné a prevádzkové n'!DG16))</f>
        <v>0</v>
      </c>
      <c r="CB16" s="73">
        <f>IF(DH16=0,0,T16/((1+Vychodiská!$C$167)^'výrobné a prevádzkové n'!DH16))</f>
        <v>0</v>
      </c>
      <c r="CC16" s="73">
        <f>IF(DI16=0,0,U16/((1+Vychodiská!$C$167)^'výrobné a prevádzkové n'!DI16))</f>
        <v>0</v>
      </c>
      <c r="CD16" s="73">
        <f>IF(DJ16=0,0,V16/((1+Vychodiská!$C$167)^'výrobné a prevádzkové n'!DJ16))</f>
        <v>0</v>
      </c>
      <c r="CE16" s="73">
        <f>IF(DK16=0,0,W16/((1+Vychodiská!$C$167)^'výrobné a prevádzkové n'!DK16))</f>
        <v>0</v>
      </c>
      <c r="CF16" s="73">
        <f>IF(DL16=0,0,X16/((1+Vychodiská!$C$167)^'výrobné a prevádzkové n'!DL16))</f>
        <v>0</v>
      </c>
      <c r="CG16" s="73">
        <f>IF(DM16=0,0,Y16/((1+Vychodiská!$C$167)^'výrobné a prevádzkové n'!DM16))</f>
        <v>0</v>
      </c>
      <c r="CH16" s="73">
        <f>IF(DN16=0,0,Z16/((1+Vychodiská!$C$167)^'výrobné a prevádzkové n'!DN16))</f>
        <v>0</v>
      </c>
      <c r="CI16" s="73">
        <f>IF(DO16=0,0,AA16/((1+Vychodiská!$C$167)^'výrobné a prevádzkové n'!DO16))</f>
        <v>0</v>
      </c>
      <c r="CJ16" s="73">
        <f>IF(DP16=0,0,AB16/((1+Vychodiská!$C$167)^'výrobné a prevádzkové n'!DP16))</f>
        <v>0</v>
      </c>
      <c r="CK16" s="73">
        <f>IF(DQ16=0,0,AC16/((1+Vychodiská!$C$167)^'výrobné a prevádzkové n'!DQ16))</f>
        <v>0</v>
      </c>
      <c r="CL16" s="73">
        <f>IF(DR16=0,0,AD16/((1+Vychodiská!$C$167)^'výrobné a prevádzkové n'!DR16))</f>
        <v>0</v>
      </c>
      <c r="CM16" s="73">
        <f>IF(DS16=0,0,AE16/((1+Vychodiská!$C$167)^'výrobné a prevádzkové n'!DS16))</f>
        <v>0</v>
      </c>
      <c r="CN16" s="73">
        <f>IF(DT16=0,0,AF16/((1+Vychodiská!$C$167)^'výrobné a prevádzkové n'!DT16))</f>
        <v>0</v>
      </c>
      <c r="CO16" s="73">
        <f>IF(DU16=0,0,AG16/((1+Vychodiská!$C$167)^'výrobné a prevádzkové n'!DU16))</f>
        <v>0</v>
      </c>
      <c r="CP16" s="73">
        <f>IF(DV16=0,0,AH16/((1+Vychodiská!$C$167)^'výrobné a prevádzkové n'!DV16))</f>
        <v>0</v>
      </c>
      <c r="CQ16" s="73">
        <f>IF(DW16=0,0,AI16/((1+Vychodiská!$C$167)^'výrobné a prevádzkové n'!DW16))</f>
        <v>0</v>
      </c>
      <c r="CR16" s="73">
        <f>IF(DX16=0,0,AJ16/((1+Vychodiská!$C$167)^'výrobné a prevádzkové n'!DX16))</f>
        <v>0</v>
      </c>
      <c r="CS16" s="73">
        <f>IF(DY16=0,0,AK16/((1+Vychodiská!$C$167)^'výrobné a prevádzkové n'!DY16))</f>
        <v>0</v>
      </c>
      <c r="CT16" s="74">
        <f>IF(DZ16=0,0,AL16/((1+Vychodiská!$C$167)^'výrobné a prevádzkové n'!DZ16))</f>
        <v>0</v>
      </c>
      <c r="CU16" s="77">
        <f t="shared" si="6"/>
        <v>0</v>
      </c>
      <c r="CV16" s="73"/>
      <c r="CW16" s="78">
        <f t="shared" si="1"/>
        <v>3</v>
      </c>
      <c r="CX16" s="78">
        <f t="shared" ref="CX16:DZ16" si="19">IF(CW16=0,0,IF(CX$2&gt;$D16,0,CW16+1))</f>
        <v>4</v>
      </c>
      <c r="CY16" s="78">
        <f t="shared" si="19"/>
        <v>5</v>
      </c>
      <c r="CZ16" s="78">
        <f t="shared" si="19"/>
        <v>6</v>
      </c>
      <c r="DA16" s="78">
        <f t="shared" si="19"/>
        <v>7</v>
      </c>
      <c r="DB16" s="78">
        <f t="shared" si="19"/>
        <v>8</v>
      </c>
      <c r="DC16" s="78">
        <f t="shared" si="19"/>
        <v>9</v>
      </c>
      <c r="DD16" s="78">
        <f t="shared" si="19"/>
        <v>10</v>
      </c>
      <c r="DE16" s="78">
        <f t="shared" si="19"/>
        <v>11</v>
      </c>
      <c r="DF16" s="78">
        <f t="shared" si="19"/>
        <v>12</v>
      </c>
      <c r="DG16" s="78">
        <f t="shared" si="19"/>
        <v>13</v>
      </c>
      <c r="DH16" s="78">
        <f t="shared" si="19"/>
        <v>14</v>
      </c>
      <c r="DI16" s="78">
        <f t="shared" si="19"/>
        <v>15</v>
      </c>
      <c r="DJ16" s="78">
        <f t="shared" si="19"/>
        <v>16</v>
      </c>
      <c r="DK16" s="78">
        <f t="shared" si="19"/>
        <v>17</v>
      </c>
      <c r="DL16" s="78">
        <f t="shared" si="19"/>
        <v>18</v>
      </c>
      <c r="DM16" s="78">
        <f t="shared" si="19"/>
        <v>19</v>
      </c>
      <c r="DN16" s="78">
        <f t="shared" si="19"/>
        <v>20</v>
      </c>
      <c r="DO16" s="78">
        <f t="shared" si="19"/>
        <v>21</v>
      </c>
      <c r="DP16" s="78">
        <f t="shared" si="19"/>
        <v>22</v>
      </c>
      <c r="DQ16" s="78">
        <f t="shared" si="19"/>
        <v>0</v>
      </c>
      <c r="DR16" s="78">
        <f t="shared" si="19"/>
        <v>0</v>
      </c>
      <c r="DS16" s="78">
        <f t="shared" si="19"/>
        <v>0</v>
      </c>
      <c r="DT16" s="78">
        <f t="shared" si="19"/>
        <v>0</v>
      </c>
      <c r="DU16" s="78">
        <f t="shared" si="19"/>
        <v>0</v>
      </c>
      <c r="DV16" s="78">
        <f t="shared" si="19"/>
        <v>0</v>
      </c>
      <c r="DW16" s="78">
        <f t="shared" si="19"/>
        <v>0</v>
      </c>
      <c r="DX16" s="78">
        <f t="shared" si="19"/>
        <v>0</v>
      </c>
      <c r="DY16" s="78">
        <f t="shared" si="19"/>
        <v>0</v>
      </c>
      <c r="DZ16" s="79">
        <f t="shared" si="19"/>
        <v>0</v>
      </c>
    </row>
    <row r="17" spans="1:130" s="80" customFormat="1" ht="31" customHeight="1" x14ac:dyDescent="0.35">
      <c r="A17" s="70">
        <v>15</v>
      </c>
      <c r="B17" s="71" t="s">
        <v>67</v>
      </c>
      <c r="C17" s="71" t="str">
        <f>INDEX(Data!$D$3:$D$29,MATCH('výrobné a prevádzkové n'!A17,Data!$A$3:$A$29,0))</f>
        <v>Nový zdroj tepla a elektrickej energie - plynové motory a transformátor T10</v>
      </c>
      <c r="D17" s="72">
        <f>INDEX(Data!$M$3:$M$29,MATCH('výrobné a prevádzkové n'!A17,Data!$A$3:$A$29,0))</f>
        <v>12</v>
      </c>
      <c r="E17" s="72" t="str">
        <f>INDEX(Data!$J$3:$J$29,MATCH('výrobné a prevádzkové n'!A17,Data!$A$3:$A$29,0))</f>
        <v>2023-2026</v>
      </c>
      <c r="F17" s="73">
        <f>INDEX(Data!$AA$3:$AA$29,MATCH('výrobné a prevádzkové n'!A17,Data!$A$3:$A$29,0))</f>
        <v>657000</v>
      </c>
      <c r="G17" s="73">
        <f>INDEX(Data!$AC$3:$AC$29,MATCH('výrobné a prevádzkové n'!A17,Data!$A$3:$A$29,0))</f>
        <v>-3617475</v>
      </c>
      <c r="H17" s="74">
        <f>INDEX(Data!$AD$3:$AD$29,MATCH('výrobné a prevádzkové n'!A17,Data!$A$3:$A$29,0))</f>
        <v>0</v>
      </c>
      <c r="I17" s="73">
        <f t="shared" si="3"/>
        <v>2960475</v>
      </c>
      <c r="J17" s="73">
        <f t="shared" si="14"/>
        <v>2960475</v>
      </c>
      <c r="K17" s="73">
        <f t="shared" si="14"/>
        <v>2960475</v>
      </c>
      <c r="L17" s="73">
        <f t="shared" si="14"/>
        <v>2960475</v>
      </c>
      <c r="M17" s="73">
        <f t="shared" si="14"/>
        <v>2960475</v>
      </c>
      <c r="N17" s="73">
        <f t="shared" si="14"/>
        <v>2960475</v>
      </c>
      <c r="O17" s="73">
        <f t="shared" si="14"/>
        <v>2960475</v>
      </c>
      <c r="P17" s="73">
        <f t="shared" si="14"/>
        <v>2960475</v>
      </c>
      <c r="Q17" s="73">
        <f t="shared" si="14"/>
        <v>2960475</v>
      </c>
      <c r="R17" s="73">
        <f t="shared" si="14"/>
        <v>2960475</v>
      </c>
      <c r="S17" s="73">
        <f t="shared" si="14"/>
        <v>2960475</v>
      </c>
      <c r="T17" s="73">
        <f t="shared" si="14"/>
        <v>2960475</v>
      </c>
      <c r="U17" s="73">
        <f t="shared" si="14"/>
        <v>2960475</v>
      </c>
      <c r="V17" s="73">
        <f t="shared" si="14"/>
        <v>2960475</v>
      </c>
      <c r="W17" s="73">
        <f t="shared" si="14"/>
        <v>2960475</v>
      </c>
      <c r="X17" s="73">
        <f t="shared" si="14"/>
        <v>2960475</v>
      </c>
      <c r="Y17" s="73">
        <f t="shared" si="14"/>
        <v>2960475</v>
      </c>
      <c r="Z17" s="73">
        <f t="shared" si="14"/>
        <v>2960475</v>
      </c>
      <c r="AA17" s="73">
        <f t="shared" si="14"/>
        <v>2960475</v>
      </c>
      <c r="AB17" s="73">
        <f t="shared" si="14"/>
        <v>2960475</v>
      </c>
      <c r="AC17" s="73">
        <f t="shared" si="14"/>
        <v>2960475</v>
      </c>
      <c r="AD17" s="73">
        <f t="shared" si="14"/>
        <v>2960475</v>
      </c>
      <c r="AE17" s="73">
        <f t="shared" si="14"/>
        <v>2960475</v>
      </c>
      <c r="AF17" s="73">
        <f t="shared" si="14"/>
        <v>2960475</v>
      </c>
      <c r="AG17" s="73">
        <f t="shared" si="14"/>
        <v>2960475</v>
      </c>
      <c r="AH17" s="73">
        <f t="shared" si="14"/>
        <v>2960475</v>
      </c>
      <c r="AI17" s="73">
        <f t="shared" si="14"/>
        <v>2960475</v>
      </c>
      <c r="AJ17" s="73">
        <f t="shared" si="14"/>
        <v>2960475</v>
      </c>
      <c r="AK17" s="73">
        <f t="shared" si="14"/>
        <v>2960475</v>
      </c>
      <c r="AL17" s="73">
        <f t="shared" si="14"/>
        <v>2960475</v>
      </c>
      <c r="AM17" s="73">
        <f t="shared" si="4"/>
        <v>2960475</v>
      </c>
      <c r="AN17" s="73">
        <f>SUM($I17:J17)</f>
        <v>5920950</v>
      </c>
      <c r="AO17" s="73">
        <f>SUM($I17:K17)</f>
        <v>8881425</v>
      </c>
      <c r="AP17" s="73">
        <f>SUM($I17:L17)</f>
        <v>11841900</v>
      </c>
      <c r="AQ17" s="73">
        <f>SUM($I17:M17)</f>
        <v>14802375</v>
      </c>
      <c r="AR17" s="73">
        <f>SUM($I17:N17)</f>
        <v>17762850</v>
      </c>
      <c r="AS17" s="73">
        <f>SUM($I17:O17)</f>
        <v>20723325</v>
      </c>
      <c r="AT17" s="73">
        <f>SUM($I17:P17)</f>
        <v>23683800</v>
      </c>
      <c r="AU17" s="73">
        <f>SUM($I17:Q17)</f>
        <v>26644275</v>
      </c>
      <c r="AV17" s="73">
        <f>SUM($I17:R17)</f>
        <v>29604750</v>
      </c>
      <c r="AW17" s="73">
        <f>SUM($I17:S17)</f>
        <v>32565225</v>
      </c>
      <c r="AX17" s="73">
        <f>SUM($I17:T17)</f>
        <v>35525700</v>
      </c>
      <c r="AY17" s="73">
        <f>SUM($I17:U17)</f>
        <v>38486175</v>
      </c>
      <c r="AZ17" s="73">
        <f>SUM($I17:V17)</f>
        <v>41446650</v>
      </c>
      <c r="BA17" s="73">
        <f>SUM($I17:W17)</f>
        <v>44407125</v>
      </c>
      <c r="BB17" s="73">
        <f>SUM($I17:X17)</f>
        <v>47367600</v>
      </c>
      <c r="BC17" s="73">
        <f>SUM($I17:Y17)</f>
        <v>50328075</v>
      </c>
      <c r="BD17" s="73">
        <f>SUM($I17:Z17)</f>
        <v>53288550</v>
      </c>
      <c r="BE17" s="73">
        <f>SUM($I17:AA17)</f>
        <v>56249025</v>
      </c>
      <c r="BF17" s="73">
        <f>SUM($I17:AB17)</f>
        <v>59209500</v>
      </c>
      <c r="BG17" s="73">
        <f>SUM($I17:AC17)</f>
        <v>62169975</v>
      </c>
      <c r="BH17" s="73">
        <f>SUM($I17:AD17)</f>
        <v>65130450</v>
      </c>
      <c r="BI17" s="73">
        <f>SUM($I17:AE17)</f>
        <v>68090925</v>
      </c>
      <c r="BJ17" s="73">
        <f>SUM($I17:AF17)</f>
        <v>71051400</v>
      </c>
      <c r="BK17" s="73">
        <f>SUM($I17:AG17)</f>
        <v>74011875</v>
      </c>
      <c r="BL17" s="73">
        <f>SUM($I17:AH17)</f>
        <v>76972350</v>
      </c>
      <c r="BM17" s="73">
        <f>SUM($I17:AI17)</f>
        <v>79932825</v>
      </c>
      <c r="BN17" s="73">
        <f>SUM($I17:AJ17)</f>
        <v>82893300</v>
      </c>
      <c r="BO17" s="73">
        <f>SUM($I17:AK17)</f>
        <v>85853775</v>
      </c>
      <c r="BP17" s="74">
        <f>SUM($I17:AL17)</f>
        <v>88814250</v>
      </c>
      <c r="BQ17" s="76">
        <f>IF(CW17=0,0,I17/((1+Vychodiská!$C$167)^'výrobné a prevádzkové n'!CW17))</f>
        <v>2433294.6513833911</v>
      </c>
      <c r="BR17" s="73">
        <f>IF(CX17=0,0,J17/((1+Vychodiská!$C$167)^'výrobné a prevádzkové n'!CX17))</f>
        <v>2339706.3955609533</v>
      </c>
      <c r="BS17" s="73">
        <f>IF(CY17=0,0,K17/((1+Vychodiská!$C$167)^'výrobné a prevádzkové n'!CY17))</f>
        <v>2249717.6880393783</v>
      </c>
      <c r="BT17" s="73">
        <f>IF(CZ17=0,0,L17/((1+Vychodiská!$C$167)^'výrobné a prevádzkové n'!CZ17))</f>
        <v>2163190.0846532481</v>
      </c>
      <c r="BU17" s="73">
        <f>IF(DA17=0,0,M17/((1+Vychodiská!$C$167)^'výrobné a prevádzkové n'!DA17))</f>
        <v>2079990.4660127382</v>
      </c>
      <c r="BV17" s="73">
        <f>IF(DB17=0,0,N17/((1+Vychodiská!$C$167)^'výrobné a prevádzkové n'!DB17))</f>
        <v>1999990.8327045559</v>
      </c>
      <c r="BW17" s="73">
        <f>IF(DC17=0,0,O17/((1+Vychodiská!$C$167)^'výrobné a prevádzkové n'!DC17))</f>
        <v>1923068.1083697656</v>
      </c>
      <c r="BX17" s="73">
        <f>IF(DD17=0,0,P17/((1+Vychodiská!$C$167)^'výrobné a prevádzkové n'!DD17))</f>
        <v>1849103.9503555433</v>
      </c>
      <c r="BY17" s="73">
        <f>IF(DE17=0,0,Q17/((1+Vychodiská!$C$167)^'výrobné a prevádzkové n'!DE17))</f>
        <v>1777984.5676495607</v>
      </c>
      <c r="BZ17" s="73">
        <f>IF(DF17=0,0,R17/((1+Vychodiská!$C$167)^'výrobné a prevádzkové n'!DF17))</f>
        <v>1709600.5458168855</v>
      </c>
      <c r="CA17" s="73">
        <f>IF(DG17=0,0,S17/((1+Vychodiská!$C$167)^'výrobné a prevádzkové n'!DG17))</f>
        <v>1643846.6786700822</v>
      </c>
      <c r="CB17" s="73">
        <f>IF(DH17=0,0,T17/((1+Vychodiská!$C$167)^'výrobné a prevádzkové n'!DH17))</f>
        <v>1580621.8064135404</v>
      </c>
      <c r="CC17" s="73">
        <f>IF(DI17=0,0,U17/((1+Vychodiská!$C$167)^'výrobné a prevádzkové n'!DI17))</f>
        <v>0</v>
      </c>
      <c r="CD17" s="73">
        <f>IF(DJ17=0,0,V17/((1+Vychodiská!$C$167)^'výrobné a prevádzkové n'!DJ17))</f>
        <v>0</v>
      </c>
      <c r="CE17" s="73">
        <f>IF(DK17=0,0,W17/((1+Vychodiská!$C$167)^'výrobné a prevádzkové n'!DK17))</f>
        <v>0</v>
      </c>
      <c r="CF17" s="73">
        <f>IF(DL17=0,0,X17/((1+Vychodiská!$C$167)^'výrobné a prevádzkové n'!DL17))</f>
        <v>0</v>
      </c>
      <c r="CG17" s="73">
        <f>IF(DM17=0,0,Y17/((1+Vychodiská!$C$167)^'výrobné a prevádzkové n'!DM17))</f>
        <v>0</v>
      </c>
      <c r="CH17" s="73">
        <f>IF(DN17=0,0,Z17/((1+Vychodiská!$C$167)^'výrobné a prevádzkové n'!DN17))</f>
        <v>0</v>
      </c>
      <c r="CI17" s="73">
        <f>IF(DO17=0,0,AA17/((1+Vychodiská!$C$167)^'výrobné a prevádzkové n'!DO17))</f>
        <v>0</v>
      </c>
      <c r="CJ17" s="73">
        <f>IF(DP17=0,0,AB17/((1+Vychodiská!$C$167)^'výrobné a prevádzkové n'!DP17))</f>
        <v>0</v>
      </c>
      <c r="CK17" s="73">
        <f>IF(DQ17=0,0,AC17/((1+Vychodiská!$C$167)^'výrobné a prevádzkové n'!DQ17))</f>
        <v>0</v>
      </c>
      <c r="CL17" s="73">
        <f>IF(DR17=0,0,AD17/((1+Vychodiská!$C$167)^'výrobné a prevádzkové n'!DR17))</f>
        <v>0</v>
      </c>
      <c r="CM17" s="73">
        <f>IF(DS17=0,0,AE17/((1+Vychodiská!$C$167)^'výrobné a prevádzkové n'!DS17))</f>
        <v>0</v>
      </c>
      <c r="CN17" s="73">
        <f>IF(DT17=0,0,AF17/((1+Vychodiská!$C$167)^'výrobné a prevádzkové n'!DT17))</f>
        <v>0</v>
      </c>
      <c r="CO17" s="73">
        <f>IF(DU17=0,0,AG17/((1+Vychodiská!$C$167)^'výrobné a prevádzkové n'!DU17))</f>
        <v>0</v>
      </c>
      <c r="CP17" s="73">
        <f>IF(DV17=0,0,AH17/((1+Vychodiská!$C$167)^'výrobné a prevádzkové n'!DV17))</f>
        <v>0</v>
      </c>
      <c r="CQ17" s="73">
        <f>IF(DW17=0,0,AI17/((1+Vychodiská!$C$167)^'výrobné a prevádzkové n'!DW17))</f>
        <v>0</v>
      </c>
      <c r="CR17" s="73">
        <f>IF(DX17=0,0,AJ17/((1+Vychodiská!$C$167)^'výrobné a prevádzkové n'!DX17))</f>
        <v>0</v>
      </c>
      <c r="CS17" s="73">
        <f>IF(DY17=0,0,AK17/((1+Vychodiská!$C$167)^'výrobné a prevádzkové n'!DY17))</f>
        <v>0</v>
      </c>
      <c r="CT17" s="74">
        <f>IF(DZ17=0,0,AL17/((1+Vychodiská!$C$167)^'výrobné a prevádzkové n'!DZ17))</f>
        <v>0</v>
      </c>
      <c r="CU17" s="77">
        <f t="shared" si="6"/>
        <v>23750115.775629643</v>
      </c>
      <c r="CV17" s="73"/>
      <c r="CW17" s="78">
        <f t="shared" si="1"/>
        <v>5</v>
      </c>
      <c r="CX17" s="78">
        <f t="shared" ref="CX17:DZ17" si="20">IF(CW17=0,0,IF(CX$2&gt;$D17,0,CW17+1))</f>
        <v>6</v>
      </c>
      <c r="CY17" s="78">
        <f t="shared" si="20"/>
        <v>7</v>
      </c>
      <c r="CZ17" s="78">
        <f t="shared" si="20"/>
        <v>8</v>
      </c>
      <c r="DA17" s="78">
        <f t="shared" si="20"/>
        <v>9</v>
      </c>
      <c r="DB17" s="78">
        <f t="shared" si="20"/>
        <v>10</v>
      </c>
      <c r="DC17" s="78">
        <f t="shared" si="20"/>
        <v>11</v>
      </c>
      <c r="DD17" s="78">
        <f t="shared" si="20"/>
        <v>12</v>
      </c>
      <c r="DE17" s="78">
        <f t="shared" si="20"/>
        <v>13</v>
      </c>
      <c r="DF17" s="78">
        <f t="shared" si="20"/>
        <v>14</v>
      </c>
      <c r="DG17" s="78">
        <f t="shared" si="20"/>
        <v>15</v>
      </c>
      <c r="DH17" s="78">
        <f t="shared" si="20"/>
        <v>16</v>
      </c>
      <c r="DI17" s="78">
        <f t="shared" si="20"/>
        <v>0</v>
      </c>
      <c r="DJ17" s="78">
        <f t="shared" si="20"/>
        <v>0</v>
      </c>
      <c r="DK17" s="78">
        <f t="shared" si="20"/>
        <v>0</v>
      </c>
      <c r="DL17" s="78">
        <f t="shared" si="20"/>
        <v>0</v>
      </c>
      <c r="DM17" s="78">
        <f t="shared" si="20"/>
        <v>0</v>
      </c>
      <c r="DN17" s="78">
        <f t="shared" si="20"/>
        <v>0</v>
      </c>
      <c r="DO17" s="78">
        <f t="shared" si="20"/>
        <v>0</v>
      </c>
      <c r="DP17" s="78">
        <f t="shared" si="20"/>
        <v>0</v>
      </c>
      <c r="DQ17" s="78">
        <f t="shared" si="20"/>
        <v>0</v>
      </c>
      <c r="DR17" s="78">
        <f t="shared" si="20"/>
        <v>0</v>
      </c>
      <c r="DS17" s="78">
        <f t="shared" si="20"/>
        <v>0</v>
      </c>
      <c r="DT17" s="78">
        <f t="shared" si="20"/>
        <v>0</v>
      </c>
      <c r="DU17" s="78">
        <f t="shared" si="20"/>
        <v>0</v>
      </c>
      <c r="DV17" s="78">
        <f t="shared" si="20"/>
        <v>0</v>
      </c>
      <c r="DW17" s="78">
        <f t="shared" si="20"/>
        <v>0</v>
      </c>
      <c r="DX17" s="78">
        <f t="shared" si="20"/>
        <v>0</v>
      </c>
      <c r="DY17" s="78">
        <f t="shared" si="20"/>
        <v>0</v>
      </c>
      <c r="DZ17" s="79">
        <f t="shared" si="20"/>
        <v>0</v>
      </c>
    </row>
    <row r="18" spans="1:130" s="80" customFormat="1" ht="31" customHeight="1" x14ac:dyDescent="0.35">
      <c r="A18" s="70">
        <v>16</v>
      </c>
      <c r="B18" s="71" t="s">
        <v>116</v>
      </c>
      <c r="C18" s="71" t="str">
        <f>INDEX(Data!$D$3:$D$29,MATCH('výrobné a prevádzkové n'!A18,Data!$A$3:$A$29,0))</f>
        <v>Ekologizácia teplárne Žilina - vybudovanie multipalivového kotla a ukončenie uhoľnej prevádzky</v>
      </c>
      <c r="D18" s="72">
        <f>INDEX(Data!$M$3:$M$29,MATCH('výrobné a prevádzkové n'!A18,Data!$A$3:$A$29,0))</f>
        <v>20</v>
      </c>
      <c r="E18" s="72" t="str">
        <f>INDEX(Data!$J$3:$J$29,MATCH('výrobné a prevádzkové n'!A18,Data!$A$3:$A$29,0))</f>
        <v>2024-2027</v>
      </c>
      <c r="F18" s="73">
        <f>INDEX(Data!$AA$3:$AA$29,MATCH('výrobné a prevádzkové n'!A18,Data!$A$3:$A$29,0))</f>
        <v>162000</v>
      </c>
      <c r="G18" s="73">
        <f>INDEX(Data!$AC$3:$AC$29,MATCH('výrobné a prevádzkové n'!A18,Data!$A$3:$A$29,0))</f>
        <v>-5426212</v>
      </c>
      <c r="H18" s="74">
        <f>INDEX(Data!$AD$3:$AD$29,MATCH('výrobné a prevádzkové n'!A18,Data!$A$3:$A$29,0))</f>
        <v>0</v>
      </c>
      <c r="I18" s="73">
        <f t="shared" si="3"/>
        <v>5264212</v>
      </c>
      <c r="J18" s="73">
        <f t="shared" si="14"/>
        <v>5264212</v>
      </c>
      <c r="K18" s="73">
        <f t="shared" si="14"/>
        <v>5264212</v>
      </c>
      <c r="L18" s="73">
        <f t="shared" si="14"/>
        <v>5264212</v>
      </c>
      <c r="M18" s="73">
        <f t="shared" si="14"/>
        <v>5264212</v>
      </c>
      <c r="N18" s="73">
        <f t="shared" si="14"/>
        <v>5264212</v>
      </c>
      <c r="O18" s="73">
        <f t="shared" si="14"/>
        <v>5264212</v>
      </c>
      <c r="P18" s="73">
        <f t="shared" si="14"/>
        <v>5264212</v>
      </c>
      <c r="Q18" s="73">
        <f t="shared" si="14"/>
        <v>5264212</v>
      </c>
      <c r="R18" s="73">
        <f t="shared" si="14"/>
        <v>5264212</v>
      </c>
      <c r="S18" s="73">
        <f t="shared" si="14"/>
        <v>5264212</v>
      </c>
      <c r="T18" s="73">
        <f t="shared" si="14"/>
        <v>5264212</v>
      </c>
      <c r="U18" s="73">
        <f t="shared" si="14"/>
        <v>5264212</v>
      </c>
      <c r="V18" s="73">
        <f t="shared" si="14"/>
        <v>5264212</v>
      </c>
      <c r="W18" s="73">
        <f t="shared" si="14"/>
        <v>5264212</v>
      </c>
      <c r="X18" s="73">
        <f t="shared" si="14"/>
        <v>5264212</v>
      </c>
      <c r="Y18" s="73">
        <f t="shared" si="14"/>
        <v>5264212</v>
      </c>
      <c r="Z18" s="73">
        <f t="shared" si="14"/>
        <v>5264212</v>
      </c>
      <c r="AA18" s="73">
        <f t="shared" si="14"/>
        <v>5264212</v>
      </c>
      <c r="AB18" s="73">
        <f t="shared" si="14"/>
        <v>5264212</v>
      </c>
      <c r="AC18" s="73">
        <f t="shared" si="14"/>
        <v>5264212</v>
      </c>
      <c r="AD18" s="73">
        <f t="shared" si="14"/>
        <v>5264212</v>
      </c>
      <c r="AE18" s="73">
        <f t="shared" si="14"/>
        <v>5264212</v>
      </c>
      <c r="AF18" s="73">
        <f t="shared" si="14"/>
        <v>5264212</v>
      </c>
      <c r="AG18" s="73">
        <f t="shared" si="14"/>
        <v>5264212</v>
      </c>
      <c r="AH18" s="73">
        <f t="shared" si="14"/>
        <v>5264212</v>
      </c>
      <c r="AI18" s="73">
        <f t="shared" si="14"/>
        <v>5264212</v>
      </c>
      <c r="AJ18" s="73">
        <f t="shared" si="14"/>
        <v>5264212</v>
      </c>
      <c r="AK18" s="73">
        <f t="shared" si="14"/>
        <v>5264212</v>
      </c>
      <c r="AL18" s="73">
        <f t="shared" si="14"/>
        <v>5264212</v>
      </c>
      <c r="AM18" s="73">
        <f t="shared" si="4"/>
        <v>5264212</v>
      </c>
      <c r="AN18" s="73">
        <f>SUM($I18:J18)</f>
        <v>10528424</v>
      </c>
      <c r="AO18" s="73">
        <f>SUM($I18:K18)</f>
        <v>15792636</v>
      </c>
      <c r="AP18" s="73">
        <f>SUM($I18:L18)</f>
        <v>21056848</v>
      </c>
      <c r="AQ18" s="73">
        <f>SUM($I18:M18)</f>
        <v>26321060</v>
      </c>
      <c r="AR18" s="73">
        <f>SUM($I18:N18)</f>
        <v>31585272</v>
      </c>
      <c r="AS18" s="73">
        <f>SUM($I18:O18)</f>
        <v>36849484</v>
      </c>
      <c r="AT18" s="73">
        <f>SUM($I18:P18)</f>
        <v>42113696</v>
      </c>
      <c r="AU18" s="73">
        <f>SUM($I18:Q18)</f>
        <v>47377908</v>
      </c>
      <c r="AV18" s="73">
        <f>SUM($I18:R18)</f>
        <v>52642120</v>
      </c>
      <c r="AW18" s="73">
        <f>SUM($I18:S18)</f>
        <v>57906332</v>
      </c>
      <c r="AX18" s="73">
        <f>SUM($I18:T18)</f>
        <v>63170544</v>
      </c>
      <c r="AY18" s="73">
        <f>SUM($I18:U18)</f>
        <v>68434756</v>
      </c>
      <c r="AZ18" s="73">
        <f>SUM($I18:V18)</f>
        <v>73698968</v>
      </c>
      <c r="BA18" s="73">
        <f>SUM($I18:W18)</f>
        <v>78963180</v>
      </c>
      <c r="BB18" s="73">
        <f>SUM($I18:X18)</f>
        <v>84227392</v>
      </c>
      <c r="BC18" s="73">
        <f>SUM($I18:Y18)</f>
        <v>89491604</v>
      </c>
      <c r="BD18" s="73">
        <f>SUM($I18:Z18)</f>
        <v>94755816</v>
      </c>
      <c r="BE18" s="73">
        <f>SUM($I18:AA18)</f>
        <v>100020028</v>
      </c>
      <c r="BF18" s="73">
        <f>SUM($I18:AB18)</f>
        <v>105284240</v>
      </c>
      <c r="BG18" s="73">
        <f>SUM($I18:AC18)</f>
        <v>110548452</v>
      </c>
      <c r="BH18" s="73">
        <f>SUM($I18:AD18)</f>
        <v>115812664</v>
      </c>
      <c r="BI18" s="73">
        <f>SUM($I18:AE18)</f>
        <v>121076876</v>
      </c>
      <c r="BJ18" s="73">
        <f>SUM($I18:AF18)</f>
        <v>126341088</v>
      </c>
      <c r="BK18" s="73">
        <f>SUM($I18:AG18)</f>
        <v>131605300</v>
      </c>
      <c r="BL18" s="73">
        <f>SUM($I18:AH18)</f>
        <v>136869512</v>
      </c>
      <c r="BM18" s="73">
        <f>SUM($I18:AI18)</f>
        <v>142133724</v>
      </c>
      <c r="BN18" s="73">
        <f>SUM($I18:AJ18)</f>
        <v>147397936</v>
      </c>
      <c r="BO18" s="73">
        <f>SUM($I18:AK18)</f>
        <v>152662148</v>
      </c>
      <c r="BP18" s="74">
        <f>SUM($I18:AL18)</f>
        <v>157926360</v>
      </c>
      <c r="BQ18" s="76">
        <f>IF(CW18=0,0,I18/((1+Vychodiská!$C$167)^'výrobné a prevádzkové n'!CW18))</f>
        <v>4326798.5385278594</v>
      </c>
      <c r="BR18" s="73">
        <f>IF(CX18=0,0,J18/((1+Vychodiská!$C$167)^'výrobné a prevádzkové n'!CX18))</f>
        <v>4160383.210122942</v>
      </c>
      <c r="BS18" s="73">
        <f>IF(CY18=0,0,K18/((1+Vychodiská!$C$167)^'výrobné a prevádzkové n'!CY18))</f>
        <v>4000368.4712720597</v>
      </c>
      <c r="BT18" s="73">
        <f>IF(CZ18=0,0,L18/((1+Vychodiská!$C$167)^'výrobné a prevádzkové n'!CZ18))</f>
        <v>3846508.1454539029</v>
      </c>
      <c r="BU18" s="73">
        <f>IF(DA18=0,0,M18/((1+Vychodiská!$C$167)^'výrobné a prevádzkové n'!DA18))</f>
        <v>3698565.5244749063</v>
      </c>
      <c r="BV18" s="73">
        <f>IF(DB18=0,0,N18/((1+Vychodiská!$C$167)^'výrobné a prevádzkové n'!DB18))</f>
        <v>3556313.0043027946</v>
      </c>
      <c r="BW18" s="73">
        <f>IF(DC18=0,0,O18/((1+Vychodiská!$C$167)^'výrobné a prevádzkové n'!DC18))</f>
        <v>3419531.7349065337</v>
      </c>
      <c r="BX18" s="73">
        <f>IF(DD18=0,0,P18/((1+Vychodiská!$C$167)^'výrobné a prevádzkové n'!DD18))</f>
        <v>3288011.2835639738</v>
      </c>
      <c r="BY18" s="73">
        <f>IF(DE18=0,0,Q18/((1+Vychodiská!$C$167)^'výrobné a prevádzkové n'!DE18))</f>
        <v>3161549.3111192058</v>
      </c>
      <c r="BZ18" s="73">
        <f>IF(DF18=0,0,R18/((1+Vychodiská!$C$167)^'výrobné a prevádzkové n'!DF18))</f>
        <v>3039951.260691544</v>
      </c>
      <c r="CA18" s="73">
        <f>IF(DG18=0,0,S18/((1+Vychodiská!$C$167)^'výrobné a prevádzkové n'!DG18))</f>
        <v>2923030.0583572537</v>
      </c>
      <c r="CB18" s="73">
        <f>IF(DH18=0,0,T18/((1+Vychodiská!$C$167)^'výrobné a prevádzkové n'!DH18))</f>
        <v>2810605.8253435129</v>
      </c>
      <c r="CC18" s="73">
        <f>IF(DI18=0,0,U18/((1+Vychodiská!$C$167)^'výrobné a prevádzkové n'!DI18))</f>
        <v>2702505.601291839</v>
      </c>
      <c r="CD18" s="73">
        <f>IF(DJ18=0,0,V18/((1+Vychodiská!$C$167)^'výrobné a prevádzkové n'!DJ18))</f>
        <v>2598563.0781652294</v>
      </c>
      <c r="CE18" s="73">
        <f>IF(DK18=0,0,W18/((1+Vychodiská!$C$167)^'výrobné a prevádzkové n'!DK18))</f>
        <v>2498618.344389644</v>
      </c>
      <c r="CF18" s="73">
        <f>IF(DL18=0,0,X18/((1+Vychodiská!$C$167)^'výrobné a prevádzkové n'!DL18))</f>
        <v>2402517.6388361962</v>
      </c>
      <c r="CG18" s="73">
        <f>IF(DM18=0,0,Y18/((1+Vychodiská!$C$167)^'výrobné a prevádzkové n'!DM18))</f>
        <v>2310113.1142655727</v>
      </c>
      <c r="CH18" s="73">
        <f>IF(DN18=0,0,Z18/((1+Vychodiská!$C$167)^'výrobné a prevádzkové n'!DN18))</f>
        <v>2221262.609870743</v>
      </c>
      <c r="CI18" s="73">
        <f>IF(DO18=0,0,AA18/((1+Vychodiská!$C$167)^'výrobné a prevádzkové n'!DO18))</f>
        <v>2135829.4325680225</v>
      </c>
      <c r="CJ18" s="73">
        <f>IF(DP18=0,0,AB18/((1+Vychodiská!$C$167)^'výrobné a prevádzkové n'!DP18))</f>
        <v>2053682.1467000213</v>
      </c>
      <c r="CK18" s="73">
        <f>IF(DQ18=0,0,AC18/((1+Vychodiská!$C$167)^'výrobné a prevádzkové n'!DQ18))</f>
        <v>0</v>
      </c>
      <c r="CL18" s="73">
        <f>IF(DR18=0,0,AD18/((1+Vychodiská!$C$167)^'výrobné a prevádzkové n'!DR18))</f>
        <v>0</v>
      </c>
      <c r="CM18" s="73">
        <f>IF(DS18=0,0,AE18/((1+Vychodiská!$C$167)^'výrobné a prevádzkové n'!DS18))</f>
        <v>0</v>
      </c>
      <c r="CN18" s="73">
        <f>IF(DT18=0,0,AF18/((1+Vychodiská!$C$167)^'výrobné a prevádzkové n'!DT18))</f>
        <v>0</v>
      </c>
      <c r="CO18" s="73">
        <f>IF(DU18=0,0,AG18/((1+Vychodiská!$C$167)^'výrobné a prevádzkové n'!DU18))</f>
        <v>0</v>
      </c>
      <c r="CP18" s="73">
        <f>IF(DV18=0,0,AH18/((1+Vychodiská!$C$167)^'výrobné a prevádzkové n'!DV18))</f>
        <v>0</v>
      </c>
      <c r="CQ18" s="73">
        <f>IF(DW18=0,0,AI18/((1+Vychodiská!$C$167)^'výrobné a prevádzkové n'!DW18))</f>
        <v>0</v>
      </c>
      <c r="CR18" s="73">
        <f>IF(DX18=0,0,AJ18/((1+Vychodiská!$C$167)^'výrobné a prevádzkové n'!DX18))</f>
        <v>0</v>
      </c>
      <c r="CS18" s="73">
        <f>IF(DY18=0,0,AK18/((1+Vychodiská!$C$167)^'výrobné a prevádzkové n'!DY18))</f>
        <v>0</v>
      </c>
      <c r="CT18" s="74">
        <f>IF(DZ18=0,0,AL18/((1+Vychodiská!$C$167)^'výrobné a prevádzkové n'!DZ18))</f>
        <v>0</v>
      </c>
      <c r="CU18" s="77">
        <f t="shared" si="6"/>
        <v>61154708.33422377</v>
      </c>
      <c r="CV18" s="73"/>
      <c r="CW18" s="78">
        <f t="shared" si="1"/>
        <v>5</v>
      </c>
      <c r="CX18" s="78">
        <f t="shared" ref="CX18:DZ18" si="21">IF(CW18=0,0,IF(CX$2&gt;$D18,0,CW18+1))</f>
        <v>6</v>
      </c>
      <c r="CY18" s="78">
        <f t="shared" si="21"/>
        <v>7</v>
      </c>
      <c r="CZ18" s="78">
        <f t="shared" si="21"/>
        <v>8</v>
      </c>
      <c r="DA18" s="78">
        <f t="shared" si="21"/>
        <v>9</v>
      </c>
      <c r="DB18" s="78">
        <f t="shared" si="21"/>
        <v>10</v>
      </c>
      <c r="DC18" s="78">
        <f t="shared" si="21"/>
        <v>11</v>
      </c>
      <c r="DD18" s="78">
        <f t="shared" si="21"/>
        <v>12</v>
      </c>
      <c r="DE18" s="78">
        <f t="shared" si="21"/>
        <v>13</v>
      </c>
      <c r="DF18" s="78">
        <f t="shared" si="21"/>
        <v>14</v>
      </c>
      <c r="DG18" s="78">
        <f t="shared" si="21"/>
        <v>15</v>
      </c>
      <c r="DH18" s="78">
        <f t="shared" si="21"/>
        <v>16</v>
      </c>
      <c r="DI18" s="78">
        <f t="shared" si="21"/>
        <v>17</v>
      </c>
      <c r="DJ18" s="78">
        <f t="shared" si="21"/>
        <v>18</v>
      </c>
      <c r="DK18" s="78">
        <f t="shared" si="21"/>
        <v>19</v>
      </c>
      <c r="DL18" s="78">
        <f t="shared" si="21"/>
        <v>20</v>
      </c>
      <c r="DM18" s="78">
        <f t="shared" si="21"/>
        <v>21</v>
      </c>
      <c r="DN18" s="78">
        <f t="shared" si="21"/>
        <v>22</v>
      </c>
      <c r="DO18" s="78">
        <f t="shared" si="21"/>
        <v>23</v>
      </c>
      <c r="DP18" s="78">
        <f t="shared" si="21"/>
        <v>24</v>
      </c>
      <c r="DQ18" s="78">
        <f t="shared" si="21"/>
        <v>0</v>
      </c>
      <c r="DR18" s="78">
        <f t="shared" si="21"/>
        <v>0</v>
      </c>
      <c r="DS18" s="78">
        <f t="shared" si="21"/>
        <v>0</v>
      </c>
      <c r="DT18" s="78">
        <f t="shared" si="21"/>
        <v>0</v>
      </c>
      <c r="DU18" s="78">
        <f t="shared" si="21"/>
        <v>0</v>
      </c>
      <c r="DV18" s="78">
        <f t="shared" si="21"/>
        <v>0</v>
      </c>
      <c r="DW18" s="78">
        <f t="shared" si="21"/>
        <v>0</v>
      </c>
      <c r="DX18" s="78">
        <f t="shared" si="21"/>
        <v>0</v>
      </c>
      <c r="DY18" s="78">
        <f t="shared" si="21"/>
        <v>0</v>
      </c>
      <c r="DZ18" s="79">
        <f t="shared" si="21"/>
        <v>0</v>
      </c>
    </row>
    <row r="19" spans="1:130" s="80" customFormat="1" ht="31" customHeight="1" x14ac:dyDescent="0.35">
      <c r="A19" s="70">
        <v>17</v>
      </c>
      <c r="B19" s="71" t="s">
        <v>116</v>
      </c>
      <c r="C19" s="71" t="str">
        <f>INDEX(Data!$D$3:$D$29,MATCH('výrobné a prevádzkové n'!A19,Data!$A$3:$A$29,0))</f>
        <v xml:space="preserve">Vytesnenie pary II. etapa - Stavebné úpravy existujúcich rozvodov tepla a zmena média z parného na horúcovodné II. etapa – Vetva V2 (AUPARK – ŽT) </v>
      </c>
      <c r="D19" s="72">
        <f>INDEX(Data!$M$3:$M$29,MATCH('výrobné a prevádzkové n'!A19,Data!$A$3:$A$29,0))</f>
        <v>30</v>
      </c>
      <c r="E19" s="72" t="str">
        <f>INDEX(Data!$J$3:$J$29,MATCH('výrobné a prevádzkové n'!A19,Data!$A$3:$A$29,0))</f>
        <v>2024-2026</v>
      </c>
      <c r="F19" s="73">
        <f>INDEX(Data!$AA$3:$AA$29,MATCH('výrobné a prevádzkové n'!A19,Data!$A$3:$A$29,0))</f>
        <v>-40000</v>
      </c>
      <c r="G19" s="73">
        <f>INDEX(Data!$AC$3:$AC$29,MATCH('výrobné a prevádzkové n'!A19,Data!$A$3:$A$29,0))</f>
        <v>-1327137</v>
      </c>
      <c r="H19" s="74">
        <f>INDEX(Data!$AD$3:$AD$29,MATCH('výrobné a prevádzkové n'!A19,Data!$A$3:$A$29,0))</f>
        <v>0</v>
      </c>
      <c r="I19" s="73">
        <f t="shared" si="3"/>
        <v>1367137</v>
      </c>
      <c r="J19" s="73">
        <f t="shared" si="14"/>
        <v>1367137</v>
      </c>
      <c r="K19" s="73">
        <f t="shared" si="14"/>
        <v>1367137</v>
      </c>
      <c r="L19" s="73">
        <f t="shared" si="14"/>
        <v>1367137</v>
      </c>
      <c r="M19" s="73">
        <f t="shared" si="14"/>
        <v>1367137</v>
      </c>
      <c r="N19" s="73">
        <f t="shared" si="14"/>
        <v>1367137</v>
      </c>
      <c r="O19" s="73">
        <f t="shared" si="14"/>
        <v>1367137</v>
      </c>
      <c r="P19" s="73">
        <f t="shared" si="14"/>
        <v>1367137</v>
      </c>
      <c r="Q19" s="73">
        <f t="shared" si="14"/>
        <v>1367137</v>
      </c>
      <c r="R19" s="73">
        <f t="shared" si="14"/>
        <v>1367137</v>
      </c>
      <c r="S19" s="73">
        <f t="shared" si="14"/>
        <v>1367137</v>
      </c>
      <c r="T19" s="73">
        <f t="shared" si="14"/>
        <v>1367137</v>
      </c>
      <c r="U19" s="73">
        <f t="shared" si="14"/>
        <v>1367137</v>
      </c>
      <c r="V19" s="73">
        <f t="shared" si="14"/>
        <v>1367137</v>
      </c>
      <c r="W19" s="73">
        <f t="shared" si="14"/>
        <v>1367137</v>
      </c>
      <c r="X19" s="73">
        <f t="shared" si="14"/>
        <v>1367137</v>
      </c>
      <c r="Y19" s="73">
        <f t="shared" si="14"/>
        <v>1367137</v>
      </c>
      <c r="Z19" s="73">
        <f t="shared" si="14"/>
        <v>1367137</v>
      </c>
      <c r="AA19" s="73">
        <f t="shared" si="14"/>
        <v>1367137</v>
      </c>
      <c r="AB19" s="73">
        <f t="shared" si="14"/>
        <v>1367137</v>
      </c>
      <c r="AC19" s="73">
        <f t="shared" si="14"/>
        <v>1367137</v>
      </c>
      <c r="AD19" s="73">
        <f t="shared" si="14"/>
        <v>1367137</v>
      </c>
      <c r="AE19" s="73">
        <f t="shared" si="14"/>
        <v>1367137</v>
      </c>
      <c r="AF19" s="73">
        <f t="shared" si="14"/>
        <v>1367137</v>
      </c>
      <c r="AG19" s="73">
        <f t="shared" si="14"/>
        <v>1367137</v>
      </c>
      <c r="AH19" s="73">
        <f t="shared" si="14"/>
        <v>1367137</v>
      </c>
      <c r="AI19" s="73">
        <f t="shared" si="14"/>
        <v>1367137</v>
      </c>
      <c r="AJ19" s="73">
        <f t="shared" si="14"/>
        <v>1367137</v>
      </c>
      <c r="AK19" s="73">
        <f t="shared" si="14"/>
        <v>1367137</v>
      </c>
      <c r="AL19" s="73">
        <f t="shared" si="14"/>
        <v>1367137</v>
      </c>
      <c r="AM19" s="73">
        <f t="shared" si="4"/>
        <v>1367137</v>
      </c>
      <c r="AN19" s="73">
        <f>SUM($I19:J19)</f>
        <v>2734274</v>
      </c>
      <c r="AO19" s="73">
        <f>SUM($I19:K19)</f>
        <v>4101411</v>
      </c>
      <c r="AP19" s="73">
        <f>SUM($I19:L19)</f>
        <v>5468548</v>
      </c>
      <c r="AQ19" s="73">
        <f>SUM($I19:M19)</f>
        <v>6835685</v>
      </c>
      <c r="AR19" s="73">
        <f>SUM($I19:N19)</f>
        <v>8202822</v>
      </c>
      <c r="AS19" s="73">
        <f>SUM($I19:O19)</f>
        <v>9569959</v>
      </c>
      <c r="AT19" s="73">
        <f>SUM($I19:P19)</f>
        <v>10937096</v>
      </c>
      <c r="AU19" s="73">
        <f>SUM($I19:Q19)</f>
        <v>12304233</v>
      </c>
      <c r="AV19" s="73">
        <f>SUM($I19:R19)</f>
        <v>13671370</v>
      </c>
      <c r="AW19" s="73">
        <f>SUM($I19:S19)</f>
        <v>15038507</v>
      </c>
      <c r="AX19" s="73">
        <f>SUM($I19:T19)</f>
        <v>16405644</v>
      </c>
      <c r="AY19" s="73">
        <f>SUM($I19:U19)</f>
        <v>17772781</v>
      </c>
      <c r="AZ19" s="73">
        <f>SUM($I19:V19)</f>
        <v>19139918</v>
      </c>
      <c r="BA19" s="73">
        <f>SUM($I19:W19)</f>
        <v>20507055</v>
      </c>
      <c r="BB19" s="73">
        <f>SUM($I19:X19)</f>
        <v>21874192</v>
      </c>
      <c r="BC19" s="73">
        <f>SUM($I19:Y19)</f>
        <v>23241329</v>
      </c>
      <c r="BD19" s="73">
        <f>SUM($I19:Z19)</f>
        <v>24608466</v>
      </c>
      <c r="BE19" s="73">
        <f>SUM($I19:AA19)</f>
        <v>25975603</v>
      </c>
      <c r="BF19" s="73">
        <f>SUM($I19:AB19)</f>
        <v>27342740</v>
      </c>
      <c r="BG19" s="73">
        <f>SUM($I19:AC19)</f>
        <v>28709877</v>
      </c>
      <c r="BH19" s="73">
        <f>SUM($I19:AD19)</f>
        <v>30077014</v>
      </c>
      <c r="BI19" s="73">
        <f>SUM($I19:AE19)</f>
        <v>31444151</v>
      </c>
      <c r="BJ19" s="73">
        <f>SUM($I19:AF19)</f>
        <v>32811288</v>
      </c>
      <c r="BK19" s="73">
        <f>SUM($I19:AG19)</f>
        <v>34178425</v>
      </c>
      <c r="BL19" s="73">
        <f>SUM($I19:AH19)</f>
        <v>35545562</v>
      </c>
      <c r="BM19" s="73">
        <f>SUM($I19:AI19)</f>
        <v>36912699</v>
      </c>
      <c r="BN19" s="73">
        <f>SUM($I19:AJ19)</f>
        <v>38279836</v>
      </c>
      <c r="BO19" s="73">
        <f>SUM($I19:AK19)</f>
        <v>39646973</v>
      </c>
      <c r="BP19" s="74">
        <f>SUM($I19:AL19)</f>
        <v>41014110</v>
      </c>
      <c r="BQ19" s="76">
        <f>IF(CW19=0,0,I19/((1+Vychodiská!$C$167)^'výrobné a prevádzkové n'!CW19))</f>
        <v>1168634.437311806</v>
      </c>
      <c r="BR19" s="73">
        <f>IF(CX19=0,0,J19/((1+Vychodiská!$C$167)^'výrobné a prevádzkové n'!CX19))</f>
        <v>1123686.9589536595</v>
      </c>
      <c r="BS19" s="73">
        <f>IF(CY19=0,0,K19/((1+Vychodiská!$C$167)^'výrobné a prevádzkové n'!CY19))</f>
        <v>1080468.2297631341</v>
      </c>
      <c r="BT19" s="73">
        <f>IF(CZ19=0,0,L19/((1+Vychodiská!$C$167)^'výrobné a prevádzkové n'!CZ19))</f>
        <v>1038911.7593876291</v>
      </c>
      <c r="BU19" s="73">
        <f>IF(DA19=0,0,M19/((1+Vychodiská!$C$167)^'výrobné a prevádzkové n'!DA19))</f>
        <v>998953.61479579704</v>
      </c>
      <c r="BV19" s="73">
        <f>IF(DB19=0,0,N19/((1+Vychodiská!$C$167)^'výrobné a prevádzkové n'!DB19))</f>
        <v>960532.32191903563</v>
      </c>
      <c r="BW19" s="73">
        <f>IF(DC19=0,0,O19/((1+Vychodiská!$C$167)^'výrobné a prevádzkové n'!DC19))</f>
        <v>923588.77107599576</v>
      </c>
      <c r="BX19" s="73">
        <f>IF(DD19=0,0,P19/((1+Vychodiská!$C$167)^'výrobné a prevádzkové n'!DD19))</f>
        <v>888066.12603461137</v>
      </c>
      <c r="BY19" s="73">
        <f>IF(DE19=0,0,Q19/((1+Vychodiská!$C$167)^'výrobné a prevádzkové n'!DE19))</f>
        <v>853909.73657174152</v>
      </c>
      <c r="BZ19" s="73">
        <f>IF(DF19=0,0,R19/((1+Vychodiská!$C$167)^'výrobné a prevádzkové n'!DF19))</f>
        <v>821067.05439590523</v>
      </c>
      <c r="CA19" s="73">
        <f>IF(DG19=0,0,S19/((1+Vychodiská!$C$167)^'výrobné a prevádzkové n'!DG19))</f>
        <v>789487.55230375507</v>
      </c>
      <c r="CB19" s="73">
        <f>IF(DH19=0,0,T19/((1+Vychodiská!$C$167)^'výrobné a prevádzkové n'!DH19))</f>
        <v>759122.64644591836</v>
      </c>
      <c r="CC19" s="73">
        <f>IF(DI19=0,0,U19/((1+Vychodiská!$C$167)^'výrobné a prevádzkové n'!DI19))</f>
        <v>729925.62158261368</v>
      </c>
      <c r="CD19" s="73">
        <f>IF(DJ19=0,0,V19/((1+Vychodiská!$C$167)^'výrobné a prevádzkové n'!DJ19))</f>
        <v>701851.55921405158</v>
      </c>
      <c r="CE19" s="73">
        <f>IF(DK19=0,0,W19/((1+Vychodiská!$C$167)^'výrobné a prevádzkové n'!DK19))</f>
        <v>674857.26847504952</v>
      </c>
      <c r="CF19" s="73">
        <f>IF(DL19=0,0,X19/((1+Vychodiská!$C$167)^'výrobné a prevádzkové n'!DL19))</f>
        <v>648901.21968754765</v>
      </c>
      <c r="CG19" s="73">
        <f>IF(DM19=0,0,Y19/((1+Vychodiská!$C$167)^'výrobné a prevádzkové n'!DM19))</f>
        <v>623943.48046879587</v>
      </c>
      <c r="CH19" s="73">
        <f>IF(DN19=0,0,Z19/((1+Vychodiská!$C$167)^'výrobné a prevádzkové n'!DN19))</f>
        <v>599945.65429691889</v>
      </c>
      <c r="CI19" s="73">
        <f>IF(DO19=0,0,AA19/((1+Vychodiská!$C$167)^'výrobné a prevádzkové n'!DO19))</f>
        <v>576870.82143934513</v>
      </c>
      <c r="CJ19" s="73">
        <f>IF(DP19=0,0,AB19/((1+Vychodiská!$C$167)^'výrobné a prevádzkové n'!DP19))</f>
        <v>554683.48215321649</v>
      </c>
      <c r="CK19" s="73">
        <f>IF(DQ19=0,0,AC19/((1+Vychodiská!$C$167)^'výrobné a prevádzkové n'!DQ19))</f>
        <v>533349.50207040051</v>
      </c>
      <c r="CL19" s="73">
        <f>IF(DR19=0,0,AD19/((1+Vychodiská!$C$167)^'výrobné a prevádzkové n'!DR19))</f>
        <v>512836.05968307727</v>
      </c>
      <c r="CM19" s="73">
        <f>IF(DS19=0,0,AE19/((1+Vychodiská!$C$167)^'výrobné a prevádzkové n'!DS19))</f>
        <v>493111.59584911284</v>
      </c>
      <c r="CN19" s="73">
        <f>IF(DT19=0,0,AF19/((1+Vychodiská!$C$167)^'výrobné a prevádzkové n'!DT19))</f>
        <v>474145.76523953152</v>
      </c>
      <c r="CO19" s="73">
        <f>IF(DU19=0,0,AG19/((1+Vychodiská!$C$167)^'výrobné a prevádzkové n'!DU19))</f>
        <v>455909.38965339563</v>
      </c>
      <c r="CP19" s="73">
        <f>IF(DV19=0,0,AH19/((1+Vychodiská!$C$167)^'výrobné a prevádzkové n'!DV19))</f>
        <v>438374.41312826501</v>
      </c>
      <c r="CQ19" s="73">
        <f>IF(DW19=0,0,AI19/((1+Vychodiská!$C$167)^'výrobné a prevádzkové n'!DW19))</f>
        <v>421513.85877717793</v>
      </c>
      <c r="CR19" s="73">
        <f>IF(DX19=0,0,AJ19/((1+Vychodiská!$C$167)^'výrobné a prevádzkové n'!DX19))</f>
        <v>405301.787285748</v>
      </c>
      <c r="CS19" s="73">
        <f>IF(DY19=0,0,AK19/((1+Vychodiská!$C$167)^'výrobné a prevádzkové n'!DY19))</f>
        <v>389713.25700552686</v>
      </c>
      <c r="CT19" s="74">
        <f>IF(DZ19=0,0,AL19/((1+Vychodiská!$C$167)^'výrobné a prevádzkové n'!DZ19))</f>
        <v>374724.28558223741</v>
      </c>
      <c r="CU19" s="77">
        <f t="shared" si="6"/>
        <v>21016388.230551004</v>
      </c>
      <c r="CV19" s="73"/>
      <c r="CW19" s="78">
        <f t="shared" si="1"/>
        <v>4</v>
      </c>
      <c r="CX19" s="78">
        <f t="shared" ref="CX19:DZ19" si="22">IF(CW19=0,0,IF(CX$2&gt;$D19,0,CW19+1))</f>
        <v>5</v>
      </c>
      <c r="CY19" s="78">
        <f t="shared" si="22"/>
        <v>6</v>
      </c>
      <c r="CZ19" s="78">
        <f t="shared" si="22"/>
        <v>7</v>
      </c>
      <c r="DA19" s="78">
        <f t="shared" si="22"/>
        <v>8</v>
      </c>
      <c r="DB19" s="78">
        <f t="shared" si="22"/>
        <v>9</v>
      </c>
      <c r="DC19" s="78">
        <f t="shared" si="22"/>
        <v>10</v>
      </c>
      <c r="DD19" s="78">
        <f t="shared" si="22"/>
        <v>11</v>
      </c>
      <c r="DE19" s="78">
        <f t="shared" si="22"/>
        <v>12</v>
      </c>
      <c r="DF19" s="78">
        <f t="shared" si="22"/>
        <v>13</v>
      </c>
      <c r="DG19" s="78">
        <f t="shared" si="22"/>
        <v>14</v>
      </c>
      <c r="DH19" s="78">
        <f t="shared" si="22"/>
        <v>15</v>
      </c>
      <c r="DI19" s="78">
        <f t="shared" si="22"/>
        <v>16</v>
      </c>
      <c r="DJ19" s="78">
        <f t="shared" si="22"/>
        <v>17</v>
      </c>
      <c r="DK19" s="78">
        <f t="shared" si="22"/>
        <v>18</v>
      </c>
      <c r="DL19" s="78">
        <f t="shared" si="22"/>
        <v>19</v>
      </c>
      <c r="DM19" s="78">
        <f t="shared" si="22"/>
        <v>20</v>
      </c>
      <c r="DN19" s="78">
        <f t="shared" si="22"/>
        <v>21</v>
      </c>
      <c r="DO19" s="78">
        <f t="shared" si="22"/>
        <v>22</v>
      </c>
      <c r="DP19" s="78">
        <f t="shared" si="22"/>
        <v>23</v>
      </c>
      <c r="DQ19" s="78">
        <f t="shared" si="22"/>
        <v>24</v>
      </c>
      <c r="DR19" s="78">
        <f t="shared" si="22"/>
        <v>25</v>
      </c>
      <c r="DS19" s="78">
        <f t="shared" si="22"/>
        <v>26</v>
      </c>
      <c r="DT19" s="78">
        <f t="shared" si="22"/>
        <v>27</v>
      </c>
      <c r="DU19" s="78">
        <f t="shared" si="22"/>
        <v>28</v>
      </c>
      <c r="DV19" s="78">
        <f t="shared" si="22"/>
        <v>29</v>
      </c>
      <c r="DW19" s="78">
        <f t="shared" si="22"/>
        <v>30</v>
      </c>
      <c r="DX19" s="78">
        <f t="shared" si="22"/>
        <v>31</v>
      </c>
      <c r="DY19" s="78">
        <f t="shared" si="22"/>
        <v>32</v>
      </c>
      <c r="DZ19" s="79">
        <f t="shared" si="22"/>
        <v>33</v>
      </c>
    </row>
    <row r="20" spans="1:130" s="80" customFormat="1" ht="31" customHeight="1" x14ac:dyDescent="0.35">
      <c r="A20" s="70">
        <v>18</v>
      </c>
      <c r="B20" s="71" t="s">
        <v>116</v>
      </c>
      <c r="C20" s="71" t="e">
        <f>INDEX(Data!$D$3:$D$29,MATCH('výrobné a prevádzkové n'!A20,Data!$A$3:$A$29,0))</f>
        <v>#N/A</v>
      </c>
      <c r="D20" s="72" t="e">
        <f>INDEX(Data!$M$3:$M$29,MATCH('výrobné a prevádzkové n'!A20,Data!$A$3:$A$29,0))</f>
        <v>#N/A</v>
      </c>
      <c r="E20" s="72" t="e">
        <f>INDEX(Data!$J$3:$J$29,MATCH('výrobné a prevádzkové n'!A20,Data!$A$3:$A$29,0))</f>
        <v>#N/A</v>
      </c>
      <c r="F20" s="73" t="e">
        <f>INDEX(Data!$AA$3:$AA$29,MATCH('výrobné a prevádzkové n'!A20,Data!$A$3:$A$29,0))</f>
        <v>#N/A</v>
      </c>
      <c r="G20" s="73" t="e">
        <f>INDEX(Data!$AC$3:$AC$29,MATCH('výrobné a prevádzkové n'!A20,Data!$A$3:$A$29,0))</f>
        <v>#N/A</v>
      </c>
      <c r="H20" s="74" t="e">
        <f>INDEX(Data!$AD$3:$AD$29,MATCH('výrobné a prevádzkové n'!A20,Data!$A$3:$A$29,0))</f>
        <v>#N/A</v>
      </c>
      <c r="I20" s="73" t="e">
        <f t="shared" si="3"/>
        <v>#N/A</v>
      </c>
      <c r="J20" s="73" t="e">
        <f t="shared" si="14"/>
        <v>#N/A</v>
      </c>
      <c r="K20" s="73" t="e">
        <f t="shared" si="14"/>
        <v>#N/A</v>
      </c>
      <c r="L20" s="73" t="e">
        <f t="shared" si="14"/>
        <v>#N/A</v>
      </c>
      <c r="M20" s="73" t="e">
        <f t="shared" si="14"/>
        <v>#N/A</v>
      </c>
      <c r="N20" s="73" t="e">
        <f t="shared" si="14"/>
        <v>#N/A</v>
      </c>
      <c r="O20" s="73" t="e">
        <f t="shared" si="14"/>
        <v>#N/A</v>
      </c>
      <c r="P20" s="73" t="e">
        <f t="shared" si="14"/>
        <v>#N/A</v>
      </c>
      <c r="Q20" s="73" t="e">
        <f t="shared" si="14"/>
        <v>#N/A</v>
      </c>
      <c r="R20" s="73" t="e">
        <f t="shared" si="14"/>
        <v>#N/A</v>
      </c>
      <c r="S20" s="73" t="e">
        <f t="shared" si="14"/>
        <v>#N/A</v>
      </c>
      <c r="T20" s="73" t="e">
        <f t="shared" si="14"/>
        <v>#N/A</v>
      </c>
      <c r="U20" s="73" t="e">
        <f t="shared" si="14"/>
        <v>#N/A</v>
      </c>
      <c r="V20" s="73" t="e">
        <f t="shared" si="14"/>
        <v>#N/A</v>
      </c>
      <c r="W20" s="73" t="e">
        <f t="shared" si="14"/>
        <v>#N/A</v>
      </c>
      <c r="X20" s="73" t="e">
        <f t="shared" si="14"/>
        <v>#N/A</v>
      </c>
      <c r="Y20" s="73" t="e">
        <f t="shared" si="14"/>
        <v>#N/A</v>
      </c>
      <c r="Z20" s="73" t="e">
        <f t="shared" si="14"/>
        <v>#N/A</v>
      </c>
      <c r="AA20" s="73" t="e">
        <f t="shared" si="14"/>
        <v>#N/A</v>
      </c>
      <c r="AB20" s="73" t="e">
        <f t="shared" si="14"/>
        <v>#N/A</v>
      </c>
      <c r="AC20" s="73" t="e">
        <f t="shared" si="14"/>
        <v>#N/A</v>
      </c>
      <c r="AD20" s="73" t="e">
        <f t="shared" si="14"/>
        <v>#N/A</v>
      </c>
      <c r="AE20" s="73" t="e">
        <f t="shared" si="14"/>
        <v>#N/A</v>
      </c>
      <c r="AF20" s="73" t="e">
        <f t="shared" si="14"/>
        <v>#N/A</v>
      </c>
      <c r="AG20" s="73" t="e">
        <f t="shared" si="14"/>
        <v>#N/A</v>
      </c>
      <c r="AH20" s="73" t="e">
        <f t="shared" si="14"/>
        <v>#N/A</v>
      </c>
      <c r="AI20" s="73" t="e">
        <f t="shared" si="14"/>
        <v>#N/A</v>
      </c>
      <c r="AJ20" s="73" t="e">
        <f t="shared" si="14"/>
        <v>#N/A</v>
      </c>
      <c r="AK20" s="73" t="e">
        <f t="shared" si="14"/>
        <v>#N/A</v>
      </c>
      <c r="AL20" s="73" t="e">
        <f t="shared" si="14"/>
        <v>#N/A</v>
      </c>
      <c r="AM20" s="73" t="e">
        <f t="shared" si="4"/>
        <v>#N/A</v>
      </c>
      <c r="AN20" s="73" t="e">
        <f>SUM($I20:J20)</f>
        <v>#N/A</v>
      </c>
      <c r="AO20" s="73" t="e">
        <f>SUM($I20:K20)</f>
        <v>#N/A</v>
      </c>
      <c r="AP20" s="73" t="e">
        <f>SUM($I20:L20)</f>
        <v>#N/A</v>
      </c>
      <c r="AQ20" s="73" t="e">
        <f>SUM($I20:M20)</f>
        <v>#N/A</v>
      </c>
      <c r="AR20" s="73" t="e">
        <f>SUM($I20:N20)</f>
        <v>#N/A</v>
      </c>
      <c r="AS20" s="73" t="e">
        <f>SUM($I20:O20)</f>
        <v>#N/A</v>
      </c>
      <c r="AT20" s="73" t="e">
        <f>SUM($I20:P20)</f>
        <v>#N/A</v>
      </c>
      <c r="AU20" s="73" t="e">
        <f>SUM($I20:Q20)</f>
        <v>#N/A</v>
      </c>
      <c r="AV20" s="73" t="e">
        <f>SUM($I20:R20)</f>
        <v>#N/A</v>
      </c>
      <c r="AW20" s="73" t="e">
        <f>SUM($I20:S20)</f>
        <v>#N/A</v>
      </c>
      <c r="AX20" s="73" t="e">
        <f>SUM($I20:T20)</f>
        <v>#N/A</v>
      </c>
      <c r="AY20" s="73" t="e">
        <f>SUM($I20:U20)</f>
        <v>#N/A</v>
      </c>
      <c r="AZ20" s="73" t="e">
        <f>SUM($I20:V20)</f>
        <v>#N/A</v>
      </c>
      <c r="BA20" s="73" t="e">
        <f>SUM($I20:W20)</f>
        <v>#N/A</v>
      </c>
      <c r="BB20" s="73" t="e">
        <f>SUM($I20:X20)</f>
        <v>#N/A</v>
      </c>
      <c r="BC20" s="73" t="e">
        <f>SUM($I20:Y20)</f>
        <v>#N/A</v>
      </c>
      <c r="BD20" s="73" t="e">
        <f>SUM($I20:Z20)</f>
        <v>#N/A</v>
      </c>
      <c r="BE20" s="73" t="e">
        <f>SUM($I20:AA20)</f>
        <v>#N/A</v>
      </c>
      <c r="BF20" s="73" t="e">
        <f>SUM($I20:AB20)</f>
        <v>#N/A</v>
      </c>
      <c r="BG20" s="73" t="e">
        <f>SUM($I20:AC20)</f>
        <v>#N/A</v>
      </c>
      <c r="BH20" s="73" t="e">
        <f>SUM($I20:AD20)</f>
        <v>#N/A</v>
      </c>
      <c r="BI20" s="73" t="e">
        <f>SUM($I20:AE20)</f>
        <v>#N/A</v>
      </c>
      <c r="BJ20" s="73" t="e">
        <f>SUM($I20:AF20)</f>
        <v>#N/A</v>
      </c>
      <c r="BK20" s="73" t="e">
        <f>SUM($I20:AG20)</f>
        <v>#N/A</v>
      </c>
      <c r="BL20" s="73" t="e">
        <f>SUM($I20:AH20)</f>
        <v>#N/A</v>
      </c>
      <c r="BM20" s="73" t="e">
        <f>SUM($I20:AI20)</f>
        <v>#N/A</v>
      </c>
      <c r="BN20" s="73" t="e">
        <f>SUM($I20:AJ20)</f>
        <v>#N/A</v>
      </c>
      <c r="BO20" s="73" t="e">
        <f>SUM($I20:AK20)</f>
        <v>#N/A</v>
      </c>
      <c r="BP20" s="74" t="e">
        <f>SUM($I20:AL20)</f>
        <v>#N/A</v>
      </c>
      <c r="BQ20" s="76" t="e">
        <f>IF(CW20=0,0,I20/((1+Vychodiská!$C$167)^'výrobné a prevádzkové n'!CW20))</f>
        <v>#N/A</v>
      </c>
      <c r="BR20" s="73" t="e">
        <f>IF(CX20=0,0,J20/((1+Vychodiská!$C$167)^'výrobné a prevádzkové n'!CX20))</f>
        <v>#N/A</v>
      </c>
      <c r="BS20" s="73" t="e">
        <f>IF(CY20=0,0,K20/((1+Vychodiská!$C$167)^'výrobné a prevádzkové n'!CY20))</f>
        <v>#N/A</v>
      </c>
      <c r="BT20" s="73" t="e">
        <f>IF(CZ20=0,0,L20/((1+Vychodiská!$C$167)^'výrobné a prevádzkové n'!CZ20))</f>
        <v>#N/A</v>
      </c>
      <c r="BU20" s="73" t="e">
        <f>IF(DA20=0,0,M20/((1+Vychodiská!$C$167)^'výrobné a prevádzkové n'!DA20))</f>
        <v>#N/A</v>
      </c>
      <c r="BV20" s="73" t="e">
        <f>IF(DB20=0,0,N20/((1+Vychodiská!$C$167)^'výrobné a prevádzkové n'!DB20))</f>
        <v>#N/A</v>
      </c>
      <c r="BW20" s="73" t="e">
        <f>IF(DC20=0,0,O20/((1+Vychodiská!$C$167)^'výrobné a prevádzkové n'!DC20))</f>
        <v>#N/A</v>
      </c>
      <c r="BX20" s="73" t="e">
        <f>IF(DD20=0,0,P20/((1+Vychodiská!$C$167)^'výrobné a prevádzkové n'!DD20))</f>
        <v>#N/A</v>
      </c>
      <c r="BY20" s="73" t="e">
        <f>IF(DE20=0,0,Q20/((1+Vychodiská!$C$167)^'výrobné a prevádzkové n'!DE20))</f>
        <v>#N/A</v>
      </c>
      <c r="BZ20" s="73" t="e">
        <f>IF(DF20=0,0,R20/((1+Vychodiská!$C$167)^'výrobné a prevádzkové n'!DF20))</f>
        <v>#N/A</v>
      </c>
      <c r="CA20" s="73" t="e">
        <f>IF(DG20=0,0,S20/((1+Vychodiská!$C$167)^'výrobné a prevádzkové n'!DG20))</f>
        <v>#N/A</v>
      </c>
      <c r="CB20" s="73" t="e">
        <f>IF(DH20=0,0,T20/((1+Vychodiská!$C$167)^'výrobné a prevádzkové n'!DH20))</f>
        <v>#N/A</v>
      </c>
      <c r="CC20" s="73" t="e">
        <f>IF(DI20=0,0,U20/((1+Vychodiská!$C$167)^'výrobné a prevádzkové n'!DI20))</f>
        <v>#N/A</v>
      </c>
      <c r="CD20" s="73" t="e">
        <f>IF(DJ20=0,0,V20/((1+Vychodiská!$C$167)^'výrobné a prevádzkové n'!DJ20))</f>
        <v>#N/A</v>
      </c>
      <c r="CE20" s="73" t="e">
        <f>IF(DK20=0,0,W20/((1+Vychodiská!$C$167)^'výrobné a prevádzkové n'!DK20))</f>
        <v>#N/A</v>
      </c>
      <c r="CF20" s="73" t="e">
        <f>IF(DL20=0,0,X20/((1+Vychodiská!$C$167)^'výrobné a prevádzkové n'!DL20))</f>
        <v>#N/A</v>
      </c>
      <c r="CG20" s="73" t="e">
        <f>IF(DM20=0,0,Y20/((1+Vychodiská!$C$167)^'výrobné a prevádzkové n'!DM20))</f>
        <v>#N/A</v>
      </c>
      <c r="CH20" s="73" t="e">
        <f>IF(DN20=0,0,Z20/((1+Vychodiská!$C$167)^'výrobné a prevádzkové n'!DN20))</f>
        <v>#N/A</v>
      </c>
      <c r="CI20" s="73" t="e">
        <f>IF(DO20=0,0,AA20/((1+Vychodiská!$C$167)^'výrobné a prevádzkové n'!DO20))</f>
        <v>#N/A</v>
      </c>
      <c r="CJ20" s="73" t="e">
        <f>IF(DP20=0,0,AB20/((1+Vychodiská!$C$167)^'výrobné a prevádzkové n'!DP20))</f>
        <v>#N/A</v>
      </c>
      <c r="CK20" s="73" t="e">
        <f>IF(DQ20=0,0,AC20/((1+Vychodiská!$C$167)^'výrobné a prevádzkové n'!DQ20))</f>
        <v>#N/A</v>
      </c>
      <c r="CL20" s="73" t="e">
        <f>IF(DR20=0,0,AD20/((1+Vychodiská!$C$167)^'výrobné a prevádzkové n'!DR20))</f>
        <v>#N/A</v>
      </c>
      <c r="CM20" s="73" t="e">
        <f>IF(DS20=0,0,AE20/((1+Vychodiská!$C$167)^'výrobné a prevádzkové n'!DS20))</f>
        <v>#N/A</v>
      </c>
      <c r="CN20" s="73" t="e">
        <f>IF(DT20=0,0,AF20/((1+Vychodiská!$C$167)^'výrobné a prevádzkové n'!DT20))</f>
        <v>#N/A</v>
      </c>
      <c r="CO20" s="73" t="e">
        <f>IF(DU20=0,0,AG20/((1+Vychodiská!$C$167)^'výrobné a prevádzkové n'!DU20))</f>
        <v>#N/A</v>
      </c>
      <c r="CP20" s="73" t="e">
        <f>IF(DV20=0,0,AH20/((1+Vychodiská!$C$167)^'výrobné a prevádzkové n'!DV20))</f>
        <v>#N/A</v>
      </c>
      <c r="CQ20" s="73" t="e">
        <f>IF(DW20=0,0,AI20/((1+Vychodiská!$C$167)^'výrobné a prevádzkové n'!DW20))</f>
        <v>#N/A</v>
      </c>
      <c r="CR20" s="73" t="e">
        <f>IF(DX20=0,0,AJ20/((1+Vychodiská!$C$167)^'výrobné a prevádzkové n'!DX20))</f>
        <v>#N/A</v>
      </c>
      <c r="CS20" s="73" t="e">
        <f>IF(DY20=0,0,AK20/((1+Vychodiská!$C$167)^'výrobné a prevádzkové n'!DY20))</f>
        <v>#N/A</v>
      </c>
      <c r="CT20" s="74" t="e">
        <f>IF(DZ20=0,0,AL20/((1+Vychodiská!$C$167)^'výrobné a prevádzkové n'!DZ20))</f>
        <v>#N/A</v>
      </c>
      <c r="CU20" s="77" t="e">
        <f t="shared" si="6"/>
        <v>#N/A</v>
      </c>
      <c r="CV20" s="73"/>
      <c r="CW20" s="78" t="e">
        <f t="shared" si="1"/>
        <v>#N/A</v>
      </c>
      <c r="CX20" s="78" t="e">
        <f t="shared" ref="CX20:DZ20" si="23">IF(CW20=0,0,IF(CX$2&gt;$D20,0,CW20+1))</f>
        <v>#N/A</v>
      </c>
      <c r="CY20" s="78" t="e">
        <f t="shared" si="23"/>
        <v>#N/A</v>
      </c>
      <c r="CZ20" s="78" t="e">
        <f t="shared" si="23"/>
        <v>#N/A</v>
      </c>
      <c r="DA20" s="78" t="e">
        <f t="shared" si="23"/>
        <v>#N/A</v>
      </c>
      <c r="DB20" s="78" t="e">
        <f t="shared" si="23"/>
        <v>#N/A</v>
      </c>
      <c r="DC20" s="78" t="e">
        <f t="shared" si="23"/>
        <v>#N/A</v>
      </c>
      <c r="DD20" s="78" t="e">
        <f t="shared" si="23"/>
        <v>#N/A</v>
      </c>
      <c r="DE20" s="78" t="e">
        <f t="shared" si="23"/>
        <v>#N/A</v>
      </c>
      <c r="DF20" s="78" t="e">
        <f t="shared" si="23"/>
        <v>#N/A</v>
      </c>
      <c r="DG20" s="78" t="e">
        <f t="shared" si="23"/>
        <v>#N/A</v>
      </c>
      <c r="DH20" s="78" t="e">
        <f t="shared" si="23"/>
        <v>#N/A</v>
      </c>
      <c r="DI20" s="78" t="e">
        <f t="shared" si="23"/>
        <v>#N/A</v>
      </c>
      <c r="DJ20" s="78" t="e">
        <f t="shared" si="23"/>
        <v>#N/A</v>
      </c>
      <c r="DK20" s="78" t="e">
        <f t="shared" si="23"/>
        <v>#N/A</v>
      </c>
      <c r="DL20" s="78" t="e">
        <f t="shared" si="23"/>
        <v>#N/A</v>
      </c>
      <c r="DM20" s="78" t="e">
        <f t="shared" si="23"/>
        <v>#N/A</v>
      </c>
      <c r="DN20" s="78" t="e">
        <f t="shared" si="23"/>
        <v>#N/A</v>
      </c>
      <c r="DO20" s="78" t="e">
        <f t="shared" si="23"/>
        <v>#N/A</v>
      </c>
      <c r="DP20" s="78" t="e">
        <f t="shared" si="23"/>
        <v>#N/A</v>
      </c>
      <c r="DQ20" s="78" t="e">
        <f t="shared" si="23"/>
        <v>#N/A</v>
      </c>
      <c r="DR20" s="78" t="e">
        <f t="shared" si="23"/>
        <v>#N/A</v>
      </c>
      <c r="DS20" s="78" t="e">
        <f t="shared" si="23"/>
        <v>#N/A</v>
      </c>
      <c r="DT20" s="78" t="e">
        <f t="shared" si="23"/>
        <v>#N/A</v>
      </c>
      <c r="DU20" s="78" t="e">
        <f t="shared" si="23"/>
        <v>#N/A</v>
      </c>
      <c r="DV20" s="78" t="e">
        <f t="shared" si="23"/>
        <v>#N/A</v>
      </c>
      <c r="DW20" s="78" t="e">
        <f t="shared" si="23"/>
        <v>#N/A</v>
      </c>
      <c r="DX20" s="78" t="e">
        <f t="shared" si="23"/>
        <v>#N/A</v>
      </c>
      <c r="DY20" s="78" t="e">
        <f t="shared" si="23"/>
        <v>#N/A</v>
      </c>
      <c r="DZ20" s="79" t="e">
        <f t="shared" si="23"/>
        <v>#N/A</v>
      </c>
    </row>
    <row r="21" spans="1:130" s="80" customFormat="1" ht="31" customHeight="1" x14ac:dyDescent="0.35">
      <c r="A21" s="70">
        <v>21</v>
      </c>
      <c r="B21" s="71" t="s">
        <v>135</v>
      </c>
      <c r="C21" s="71" t="str">
        <f>INDEX(Data!$D$3:$D$29,MATCH('výrobné a prevádzkové n'!A21,Data!$A$3:$A$29,0))</f>
        <v>Rekonštrukcia a modernizácia rozvodov centrálneho zásobovania teplom v meste Martin II. etapa</v>
      </c>
      <c r="D21" s="72">
        <f>INDEX(Data!$M$3:$M$29,MATCH('výrobné a prevádzkové n'!A21,Data!$A$3:$A$29,0))</f>
        <v>30</v>
      </c>
      <c r="E21" s="72">
        <f>INDEX(Data!$J$3:$J$29,MATCH('výrobné a prevádzkové n'!A21,Data!$A$3:$A$29,0))</f>
        <v>2024</v>
      </c>
      <c r="F21" s="73">
        <f>INDEX(Data!$AA$3:$AA$29,MATCH('výrobné a prevádzkové n'!A21,Data!$A$3:$A$29,0))</f>
        <v>-5000</v>
      </c>
      <c r="G21" s="73">
        <f>INDEX(Data!$AC$3:$AC$29,MATCH('výrobné a prevádzkové n'!A21,Data!$A$3:$A$29,0))</f>
        <v>-248389</v>
      </c>
      <c r="H21" s="74">
        <f>INDEX(Data!$AD$3:$AD$29,MATCH('výrobné a prevádzkové n'!A21,Data!$A$3:$A$29,0))</f>
        <v>0</v>
      </c>
      <c r="I21" s="73">
        <f t="shared" si="3"/>
        <v>253389</v>
      </c>
      <c r="J21" s="73">
        <f t="shared" si="14"/>
        <v>253389</v>
      </c>
      <c r="K21" s="73">
        <f t="shared" si="14"/>
        <v>253389</v>
      </c>
      <c r="L21" s="73">
        <f t="shared" si="14"/>
        <v>253389</v>
      </c>
      <c r="M21" s="73">
        <f t="shared" ref="J21:AL29" si="24">($F21+$G21-$H21)*-1</f>
        <v>253389</v>
      </c>
      <c r="N21" s="73">
        <f t="shared" si="24"/>
        <v>253389</v>
      </c>
      <c r="O21" s="73">
        <f t="shared" si="24"/>
        <v>253389</v>
      </c>
      <c r="P21" s="73">
        <f t="shared" si="24"/>
        <v>253389</v>
      </c>
      <c r="Q21" s="73">
        <f t="shared" si="24"/>
        <v>253389</v>
      </c>
      <c r="R21" s="73">
        <f t="shared" si="24"/>
        <v>253389</v>
      </c>
      <c r="S21" s="73">
        <f t="shared" si="24"/>
        <v>253389</v>
      </c>
      <c r="T21" s="73">
        <f t="shared" si="24"/>
        <v>253389</v>
      </c>
      <c r="U21" s="73">
        <f t="shared" si="24"/>
        <v>253389</v>
      </c>
      <c r="V21" s="73">
        <f t="shared" si="24"/>
        <v>253389</v>
      </c>
      <c r="W21" s="73">
        <f t="shared" si="24"/>
        <v>253389</v>
      </c>
      <c r="X21" s="73">
        <f t="shared" si="24"/>
        <v>253389</v>
      </c>
      <c r="Y21" s="73">
        <f t="shared" si="24"/>
        <v>253389</v>
      </c>
      <c r="Z21" s="73">
        <f t="shared" si="24"/>
        <v>253389</v>
      </c>
      <c r="AA21" s="73">
        <f t="shared" si="24"/>
        <v>253389</v>
      </c>
      <c r="AB21" s="73">
        <f t="shared" si="24"/>
        <v>253389</v>
      </c>
      <c r="AC21" s="73">
        <f t="shared" si="24"/>
        <v>253389</v>
      </c>
      <c r="AD21" s="73">
        <f t="shared" si="24"/>
        <v>253389</v>
      </c>
      <c r="AE21" s="73">
        <f t="shared" si="24"/>
        <v>253389</v>
      </c>
      <c r="AF21" s="73">
        <f t="shared" si="24"/>
        <v>253389</v>
      </c>
      <c r="AG21" s="73">
        <f t="shared" si="24"/>
        <v>253389</v>
      </c>
      <c r="AH21" s="73">
        <f t="shared" si="24"/>
        <v>253389</v>
      </c>
      <c r="AI21" s="73">
        <f t="shared" si="24"/>
        <v>253389</v>
      </c>
      <c r="AJ21" s="73">
        <f t="shared" si="24"/>
        <v>253389</v>
      </c>
      <c r="AK21" s="73">
        <f t="shared" si="24"/>
        <v>253389</v>
      </c>
      <c r="AL21" s="73">
        <f t="shared" si="24"/>
        <v>253389</v>
      </c>
      <c r="AM21" s="73">
        <f t="shared" si="4"/>
        <v>253389</v>
      </c>
      <c r="AN21" s="73">
        <f>SUM($I21:J21)</f>
        <v>506778</v>
      </c>
      <c r="AO21" s="73">
        <f>SUM($I21:K21)</f>
        <v>760167</v>
      </c>
      <c r="AP21" s="73">
        <f>SUM($I21:L21)</f>
        <v>1013556</v>
      </c>
      <c r="AQ21" s="73">
        <f>SUM($I21:M21)</f>
        <v>1266945</v>
      </c>
      <c r="AR21" s="73">
        <f>SUM($I21:N21)</f>
        <v>1520334</v>
      </c>
      <c r="AS21" s="73">
        <f>SUM($I21:O21)</f>
        <v>1773723</v>
      </c>
      <c r="AT21" s="73">
        <f>SUM($I21:P21)</f>
        <v>2027112</v>
      </c>
      <c r="AU21" s="73">
        <f>SUM($I21:Q21)</f>
        <v>2280501</v>
      </c>
      <c r="AV21" s="73">
        <f>SUM($I21:R21)</f>
        <v>2533890</v>
      </c>
      <c r="AW21" s="73">
        <f>SUM($I21:S21)</f>
        <v>2787279</v>
      </c>
      <c r="AX21" s="73">
        <f>SUM($I21:T21)</f>
        <v>3040668</v>
      </c>
      <c r="AY21" s="73">
        <f>SUM($I21:U21)</f>
        <v>3294057</v>
      </c>
      <c r="AZ21" s="73">
        <f>SUM($I21:V21)</f>
        <v>3547446</v>
      </c>
      <c r="BA21" s="73">
        <f>SUM($I21:W21)</f>
        <v>3800835</v>
      </c>
      <c r="BB21" s="73">
        <f>SUM($I21:X21)</f>
        <v>4054224</v>
      </c>
      <c r="BC21" s="73">
        <f>SUM($I21:Y21)</f>
        <v>4307613</v>
      </c>
      <c r="BD21" s="73">
        <f>SUM($I21:Z21)</f>
        <v>4561002</v>
      </c>
      <c r="BE21" s="73">
        <f>SUM($I21:AA21)</f>
        <v>4814391</v>
      </c>
      <c r="BF21" s="73">
        <f>SUM($I21:AB21)</f>
        <v>5067780</v>
      </c>
      <c r="BG21" s="73">
        <f>SUM($I21:AC21)</f>
        <v>5321169</v>
      </c>
      <c r="BH21" s="73">
        <f>SUM($I21:AD21)</f>
        <v>5574558</v>
      </c>
      <c r="BI21" s="73">
        <f>SUM($I21:AE21)</f>
        <v>5827947</v>
      </c>
      <c r="BJ21" s="73">
        <f>SUM($I21:AF21)</f>
        <v>6081336</v>
      </c>
      <c r="BK21" s="73">
        <f>SUM($I21:AG21)</f>
        <v>6334725</v>
      </c>
      <c r="BL21" s="73">
        <f>SUM($I21:AH21)</f>
        <v>6588114</v>
      </c>
      <c r="BM21" s="73">
        <f>SUM($I21:AI21)</f>
        <v>6841503</v>
      </c>
      <c r="BN21" s="73">
        <f>SUM($I21:AJ21)</f>
        <v>7094892</v>
      </c>
      <c r="BO21" s="73">
        <f>SUM($I21:AK21)</f>
        <v>7348281</v>
      </c>
      <c r="BP21" s="74">
        <f>SUM($I21:AL21)</f>
        <v>7601670</v>
      </c>
      <c r="BQ21" s="76">
        <f>IF(CW21=0,0,I21/((1+Vychodiská!$C$167)^'výrobné a prevádzkové n'!CW21))</f>
        <v>234272.37426035499</v>
      </c>
      <c r="BR21" s="73">
        <f>IF(CX21=0,0,J21/((1+Vychodiská!$C$167)^'výrobné a prevádzkové n'!CX21))</f>
        <v>225261.89832726444</v>
      </c>
      <c r="BS21" s="73">
        <f>IF(CY21=0,0,K21/((1+Vychodiská!$C$167)^'výrobné a prevádzkové n'!CY21))</f>
        <v>216597.97916083116</v>
      </c>
      <c r="BT21" s="73">
        <f>IF(CZ21=0,0,L21/((1+Vychodiská!$C$167)^'výrobné a prevádzkové n'!CZ21))</f>
        <v>208267.28765464533</v>
      </c>
      <c r="BU21" s="73">
        <f>IF(DA21=0,0,M21/((1+Vychodiská!$C$167)^'výrobné a prevádzkové n'!DA21))</f>
        <v>200257.0073602359</v>
      </c>
      <c r="BV21" s="73">
        <f>IF(DB21=0,0,N21/((1+Vychodiská!$C$167)^'výrobné a prevádzkové n'!DB21))</f>
        <v>192554.81476945762</v>
      </c>
      <c r="BW21" s="73">
        <f>IF(DC21=0,0,O21/((1+Vychodiská!$C$167)^'výrobné a prevádzkové n'!DC21))</f>
        <v>185148.86035524766</v>
      </c>
      <c r="BX21" s="73">
        <f>IF(DD21=0,0,P21/((1+Vychodiská!$C$167)^'výrobné a prevádzkové n'!DD21))</f>
        <v>178027.75034158427</v>
      </c>
      <c r="BY21" s="73">
        <f>IF(DE21=0,0,Q21/((1+Vychodiská!$C$167)^'výrobné a prevádzkové n'!DE21))</f>
        <v>171180.52917460026</v>
      </c>
      <c r="BZ21" s="73">
        <f>IF(DF21=0,0,R21/((1+Vychodiská!$C$167)^'výrobné a prevádzkové n'!DF21))</f>
        <v>164596.6626678849</v>
      </c>
      <c r="CA21" s="73">
        <f>IF(DG21=0,0,S21/((1+Vychodiská!$C$167)^'výrobné a prevádzkové n'!DG21))</f>
        <v>158266.02179604312</v>
      </c>
      <c r="CB21" s="73">
        <f>IF(DH21=0,0,T21/((1+Vychodiská!$C$167)^'výrobné a prevádzkové n'!DH21))</f>
        <v>152178.86711157992</v>
      </c>
      <c r="CC21" s="73">
        <f>IF(DI21=0,0,U21/((1+Vychodiská!$C$167)^'výrobné a prevádzkové n'!DI21))</f>
        <v>146325.83376113453</v>
      </c>
      <c r="CD21" s="73">
        <f>IF(DJ21=0,0,V21/((1+Vychodiská!$C$167)^'výrobné a prevádzkové n'!DJ21))</f>
        <v>140697.917078014</v>
      </c>
      <c r="CE21" s="73">
        <f>IF(DK21=0,0,W21/((1+Vychodiská!$C$167)^'výrobné a prevádzkové n'!DK21))</f>
        <v>135286.45872885958</v>
      </c>
      <c r="CF21" s="73">
        <f>IF(DL21=0,0,X21/((1+Vychodiská!$C$167)^'výrobné a prevádzkové n'!DL21))</f>
        <v>130083.13339313421</v>
      </c>
      <c r="CG21" s="73">
        <f>IF(DM21=0,0,Y21/((1+Vychodiská!$C$167)^'výrobné a prevádzkové n'!DM21))</f>
        <v>125079.93595493672</v>
      </c>
      <c r="CH21" s="73">
        <f>IF(DN21=0,0,Z21/((1+Vychodiská!$C$167)^'výrobné a prevádzkové n'!DN21))</f>
        <v>120269.16918743917</v>
      </c>
      <c r="CI21" s="73">
        <f>IF(DO21=0,0,AA21/((1+Vychodiská!$C$167)^'výrobné a prevádzkové n'!DO21))</f>
        <v>115643.43191099919</v>
      </c>
      <c r="CJ21" s="73">
        <f>IF(DP21=0,0,AB21/((1+Vychodiská!$C$167)^'výrobné a prevádzkové n'!DP21))</f>
        <v>111195.60760672997</v>
      </c>
      <c r="CK21" s="73">
        <f>IF(DQ21=0,0,AC21/((1+Vychodiská!$C$167)^'výrobné a prevádzkové n'!DQ21))</f>
        <v>106918.85346800959</v>
      </c>
      <c r="CL21" s="73">
        <f>IF(DR21=0,0,AD21/((1+Vychodiská!$C$167)^'výrobné a prevádzkové n'!DR21))</f>
        <v>102806.58987308615</v>
      </c>
      <c r="CM21" s="73">
        <f>IF(DS21=0,0,AE21/((1+Vychodiská!$C$167)^'výrobné a prevádzkové n'!DS21))</f>
        <v>98852.490262582825</v>
      </c>
      <c r="CN21" s="73">
        <f>IF(DT21=0,0,AF21/((1+Vychodiská!$C$167)^'výrobné a prevádzkové n'!DT21))</f>
        <v>95050.471406329627</v>
      </c>
      <c r="CO21" s="73">
        <f>IF(DU21=0,0,AG21/((1+Vychodiská!$C$167)^'výrobné a prevádzkové n'!DU21))</f>
        <v>91394.684044547728</v>
      </c>
      <c r="CP21" s="73">
        <f>IF(DV21=0,0,AH21/((1+Vychodiská!$C$167)^'výrobné a prevádzkové n'!DV21))</f>
        <v>87879.503888988198</v>
      </c>
      <c r="CQ21" s="73">
        <f>IF(DW21=0,0,AI21/((1+Vychodiská!$C$167)^'výrobné a prevádzkové n'!DW21))</f>
        <v>84499.522970180944</v>
      </c>
      <c r="CR21" s="73">
        <f>IF(DX21=0,0,AJ21/((1+Vychodiská!$C$167)^'výrobné a prevádzkové n'!DX21))</f>
        <v>81249.541317481664</v>
      </c>
      <c r="CS21" s="73">
        <f>IF(DY21=0,0,AK21/((1+Vychodiská!$C$167)^'výrobné a prevádzkové n'!DY21))</f>
        <v>78124.558959116999</v>
      </c>
      <c r="CT21" s="74">
        <f>IF(DZ21=0,0,AL21/((1+Vychodiská!$C$167)^'výrobné a prevádzkové n'!DZ21))</f>
        <v>75119.768229920184</v>
      </c>
      <c r="CU21" s="77">
        <f t="shared" si="6"/>
        <v>4213087.5250212215</v>
      </c>
      <c r="CV21" s="73"/>
      <c r="CW21" s="78">
        <f t="shared" si="1"/>
        <v>2</v>
      </c>
      <c r="CX21" s="78">
        <f t="shared" ref="CX21:DZ21" si="25">IF(CW21=0,0,IF(CX$2&gt;$D21,0,CW21+1))</f>
        <v>3</v>
      </c>
      <c r="CY21" s="78">
        <f t="shared" si="25"/>
        <v>4</v>
      </c>
      <c r="CZ21" s="78">
        <f t="shared" si="25"/>
        <v>5</v>
      </c>
      <c r="DA21" s="78">
        <f t="shared" si="25"/>
        <v>6</v>
      </c>
      <c r="DB21" s="78">
        <f t="shared" si="25"/>
        <v>7</v>
      </c>
      <c r="DC21" s="78">
        <f t="shared" si="25"/>
        <v>8</v>
      </c>
      <c r="DD21" s="78">
        <f t="shared" si="25"/>
        <v>9</v>
      </c>
      <c r="DE21" s="78">
        <f t="shared" si="25"/>
        <v>10</v>
      </c>
      <c r="DF21" s="78">
        <f t="shared" si="25"/>
        <v>11</v>
      </c>
      <c r="DG21" s="78">
        <f t="shared" si="25"/>
        <v>12</v>
      </c>
      <c r="DH21" s="78">
        <f t="shared" si="25"/>
        <v>13</v>
      </c>
      <c r="DI21" s="78">
        <f t="shared" si="25"/>
        <v>14</v>
      </c>
      <c r="DJ21" s="78">
        <f t="shared" si="25"/>
        <v>15</v>
      </c>
      <c r="DK21" s="78">
        <f t="shared" si="25"/>
        <v>16</v>
      </c>
      <c r="DL21" s="78">
        <f t="shared" si="25"/>
        <v>17</v>
      </c>
      <c r="DM21" s="78">
        <f t="shared" si="25"/>
        <v>18</v>
      </c>
      <c r="DN21" s="78">
        <f t="shared" si="25"/>
        <v>19</v>
      </c>
      <c r="DO21" s="78">
        <f t="shared" si="25"/>
        <v>20</v>
      </c>
      <c r="DP21" s="78">
        <f t="shared" si="25"/>
        <v>21</v>
      </c>
      <c r="DQ21" s="78">
        <f t="shared" si="25"/>
        <v>22</v>
      </c>
      <c r="DR21" s="78">
        <f t="shared" si="25"/>
        <v>23</v>
      </c>
      <c r="DS21" s="78">
        <f t="shared" si="25"/>
        <v>24</v>
      </c>
      <c r="DT21" s="78">
        <f t="shared" si="25"/>
        <v>25</v>
      </c>
      <c r="DU21" s="78">
        <f t="shared" si="25"/>
        <v>26</v>
      </c>
      <c r="DV21" s="78">
        <f t="shared" si="25"/>
        <v>27</v>
      </c>
      <c r="DW21" s="78">
        <f t="shared" si="25"/>
        <v>28</v>
      </c>
      <c r="DX21" s="78">
        <f t="shared" si="25"/>
        <v>29</v>
      </c>
      <c r="DY21" s="78">
        <f t="shared" si="25"/>
        <v>30</v>
      </c>
      <c r="DZ21" s="79">
        <f t="shared" si="25"/>
        <v>31</v>
      </c>
    </row>
    <row r="22" spans="1:130" s="80" customFormat="1" ht="31" customHeight="1" x14ac:dyDescent="0.35">
      <c r="A22" s="70">
        <v>22</v>
      </c>
      <c r="B22" s="71" t="s">
        <v>135</v>
      </c>
      <c r="C22" s="71" t="str">
        <f>INDEX(Data!$D$3:$D$29,MATCH('výrobné a prevádzkové n'!A22,Data!$A$3:$A$29,0))</f>
        <v>Rekonštrukcia a modernizácia rozvodov centrálneho zásobovania teplom v meste Martin III. etapa</v>
      </c>
      <c r="D22" s="72">
        <f>INDEX(Data!$M$3:$M$29,MATCH('výrobné a prevádzkové n'!A22,Data!$A$3:$A$29,0))</f>
        <v>30</v>
      </c>
      <c r="E22" s="72">
        <f>INDEX(Data!$J$3:$J$29,MATCH('výrobné a prevádzkové n'!A22,Data!$A$3:$A$29,0))</f>
        <v>2024</v>
      </c>
      <c r="F22" s="73">
        <f>INDEX(Data!$AA$3:$AA$29,MATCH('výrobné a prevádzkové n'!A22,Data!$A$3:$A$29,0))</f>
        <v>-4500</v>
      </c>
      <c r="G22" s="73">
        <f>INDEX(Data!$AC$3:$AC$29,MATCH('výrobné a prevádzkové n'!A22,Data!$A$3:$A$29,0))</f>
        <v>-187283</v>
      </c>
      <c r="H22" s="74">
        <f>INDEX(Data!$AD$3:$AD$29,MATCH('výrobné a prevádzkové n'!A22,Data!$A$3:$A$29,0))</f>
        <v>0</v>
      </c>
      <c r="I22" s="73">
        <f t="shared" si="3"/>
        <v>191783</v>
      </c>
      <c r="J22" s="73">
        <f t="shared" si="24"/>
        <v>191783</v>
      </c>
      <c r="K22" s="73">
        <f t="shared" si="24"/>
        <v>191783</v>
      </c>
      <c r="L22" s="73">
        <f t="shared" si="24"/>
        <v>191783</v>
      </c>
      <c r="M22" s="73">
        <f t="shared" si="24"/>
        <v>191783</v>
      </c>
      <c r="N22" s="73">
        <f t="shared" si="24"/>
        <v>191783</v>
      </c>
      <c r="O22" s="73">
        <f t="shared" si="24"/>
        <v>191783</v>
      </c>
      <c r="P22" s="73">
        <f t="shared" si="24"/>
        <v>191783</v>
      </c>
      <c r="Q22" s="73">
        <f t="shared" si="24"/>
        <v>191783</v>
      </c>
      <c r="R22" s="73">
        <f t="shared" si="24"/>
        <v>191783</v>
      </c>
      <c r="S22" s="73">
        <f t="shared" si="24"/>
        <v>191783</v>
      </c>
      <c r="T22" s="73">
        <f t="shared" si="24"/>
        <v>191783</v>
      </c>
      <c r="U22" s="73">
        <f t="shared" si="24"/>
        <v>191783</v>
      </c>
      <c r="V22" s="73">
        <f t="shared" si="24"/>
        <v>191783</v>
      </c>
      <c r="W22" s="73">
        <f t="shared" si="24"/>
        <v>191783</v>
      </c>
      <c r="X22" s="73">
        <f t="shared" si="24"/>
        <v>191783</v>
      </c>
      <c r="Y22" s="73">
        <f t="shared" si="24"/>
        <v>191783</v>
      </c>
      <c r="Z22" s="73">
        <f t="shared" si="24"/>
        <v>191783</v>
      </c>
      <c r="AA22" s="73">
        <f t="shared" si="24"/>
        <v>191783</v>
      </c>
      <c r="AB22" s="73">
        <f t="shared" si="24"/>
        <v>191783</v>
      </c>
      <c r="AC22" s="73">
        <f t="shared" si="24"/>
        <v>191783</v>
      </c>
      <c r="AD22" s="73">
        <f t="shared" si="24"/>
        <v>191783</v>
      </c>
      <c r="AE22" s="73">
        <f t="shared" si="24"/>
        <v>191783</v>
      </c>
      <c r="AF22" s="73">
        <f t="shared" si="24"/>
        <v>191783</v>
      </c>
      <c r="AG22" s="73">
        <f t="shared" si="24"/>
        <v>191783</v>
      </c>
      <c r="AH22" s="73">
        <f t="shared" si="24"/>
        <v>191783</v>
      </c>
      <c r="AI22" s="73">
        <f t="shared" si="24"/>
        <v>191783</v>
      </c>
      <c r="AJ22" s="73">
        <f t="shared" si="24"/>
        <v>191783</v>
      </c>
      <c r="AK22" s="73">
        <f t="shared" si="24"/>
        <v>191783</v>
      </c>
      <c r="AL22" s="73">
        <f t="shared" si="24"/>
        <v>191783</v>
      </c>
      <c r="AM22" s="73">
        <f t="shared" si="4"/>
        <v>191783</v>
      </c>
      <c r="AN22" s="73">
        <f>SUM($I22:J22)</f>
        <v>383566</v>
      </c>
      <c r="AO22" s="73">
        <f>SUM($I22:K22)</f>
        <v>575349</v>
      </c>
      <c r="AP22" s="73">
        <f>SUM($I22:L22)</f>
        <v>767132</v>
      </c>
      <c r="AQ22" s="73">
        <f>SUM($I22:M22)</f>
        <v>958915</v>
      </c>
      <c r="AR22" s="73">
        <f>SUM($I22:N22)</f>
        <v>1150698</v>
      </c>
      <c r="AS22" s="73">
        <f>SUM($I22:O22)</f>
        <v>1342481</v>
      </c>
      <c r="AT22" s="73">
        <f>SUM($I22:P22)</f>
        <v>1534264</v>
      </c>
      <c r="AU22" s="73">
        <f>SUM($I22:Q22)</f>
        <v>1726047</v>
      </c>
      <c r="AV22" s="73">
        <f>SUM($I22:R22)</f>
        <v>1917830</v>
      </c>
      <c r="AW22" s="73">
        <f>SUM($I22:S22)</f>
        <v>2109613</v>
      </c>
      <c r="AX22" s="73">
        <f>SUM($I22:T22)</f>
        <v>2301396</v>
      </c>
      <c r="AY22" s="73">
        <f>SUM($I22:U22)</f>
        <v>2493179</v>
      </c>
      <c r="AZ22" s="73">
        <f>SUM($I22:V22)</f>
        <v>2684962</v>
      </c>
      <c r="BA22" s="73">
        <f>SUM($I22:W22)</f>
        <v>2876745</v>
      </c>
      <c r="BB22" s="73">
        <f>SUM($I22:X22)</f>
        <v>3068528</v>
      </c>
      <c r="BC22" s="73">
        <f>SUM($I22:Y22)</f>
        <v>3260311</v>
      </c>
      <c r="BD22" s="73">
        <f>SUM($I22:Z22)</f>
        <v>3452094</v>
      </c>
      <c r="BE22" s="73">
        <f>SUM($I22:AA22)</f>
        <v>3643877</v>
      </c>
      <c r="BF22" s="73">
        <f>SUM($I22:AB22)</f>
        <v>3835660</v>
      </c>
      <c r="BG22" s="73">
        <f>SUM($I22:AC22)</f>
        <v>4027443</v>
      </c>
      <c r="BH22" s="73">
        <f>SUM($I22:AD22)</f>
        <v>4219226</v>
      </c>
      <c r="BI22" s="73">
        <f>SUM($I22:AE22)</f>
        <v>4411009</v>
      </c>
      <c r="BJ22" s="73">
        <f>SUM($I22:AF22)</f>
        <v>4602792</v>
      </c>
      <c r="BK22" s="73">
        <f>SUM($I22:AG22)</f>
        <v>4794575</v>
      </c>
      <c r="BL22" s="73">
        <f>SUM($I22:AH22)</f>
        <v>4986358</v>
      </c>
      <c r="BM22" s="73">
        <f>SUM($I22:AI22)</f>
        <v>5178141</v>
      </c>
      <c r="BN22" s="73">
        <f>SUM($I22:AJ22)</f>
        <v>5369924</v>
      </c>
      <c r="BO22" s="73">
        <f>SUM($I22:AK22)</f>
        <v>5561707</v>
      </c>
      <c r="BP22" s="74">
        <f>SUM($I22:AL22)</f>
        <v>5753490</v>
      </c>
      <c r="BQ22" s="76">
        <f>IF(CW22=0,0,I22/((1+Vychodiská!$C$167)^'výrobné a prevádzkové n'!CW22))</f>
        <v>177314.16420118342</v>
      </c>
      <c r="BR22" s="73">
        <f>IF(CX22=0,0,J22/((1+Vychodiská!$C$167)^'výrobné a prevádzkové n'!CX22))</f>
        <v>170494.38865498407</v>
      </c>
      <c r="BS22" s="73">
        <f>IF(CY22=0,0,K22/((1+Vychodiská!$C$167)^'výrobné a prevádzkové n'!CY22))</f>
        <v>163936.91216825388</v>
      </c>
      <c r="BT22" s="73">
        <f>IF(CZ22=0,0,L22/((1+Vychodiská!$C$167)^'výrobné a prevádzkové n'!CZ22))</f>
        <v>157631.64631562872</v>
      </c>
      <c r="BU22" s="73">
        <f>IF(DA22=0,0,M22/((1+Vychodiská!$C$167)^'výrobné a prevádzkové n'!DA22))</f>
        <v>151568.89068810453</v>
      </c>
      <c r="BV22" s="73">
        <f>IF(DB22=0,0,N22/((1+Vychodiská!$C$167)^'výrobné a prevádzkové n'!DB22))</f>
        <v>145739.31796933128</v>
      </c>
      <c r="BW22" s="73">
        <f>IF(DC22=0,0,O22/((1+Vychodiská!$C$167)^'výrobné a prevádzkové n'!DC22))</f>
        <v>140133.95958589544</v>
      </c>
      <c r="BX22" s="73">
        <f>IF(DD22=0,0,P22/((1+Vychodiská!$C$167)^'výrobné a prevádzkové n'!DD22))</f>
        <v>134744.19190951486</v>
      </c>
      <c r="BY22" s="73">
        <f>IF(DE22=0,0,Q22/((1+Vychodiská!$C$167)^'výrobné a prevádzkové n'!DE22))</f>
        <v>129561.72298991813</v>
      </c>
      <c r="BZ22" s="73">
        <f>IF(DF22=0,0,R22/((1+Vychodiská!$C$167)^'výrobné a prevádzkové n'!DF22))</f>
        <v>124578.5797979982</v>
      </c>
      <c r="CA22" s="73">
        <f>IF(DG22=0,0,S22/((1+Vychodiská!$C$167)^'výrobné a prevádzkové n'!DG22))</f>
        <v>119787.09595961364</v>
      </c>
      <c r="CB22" s="73">
        <f>IF(DH22=0,0,T22/((1+Vychodiská!$C$167)^'výrobné a prevádzkové n'!DH22))</f>
        <v>115179.89996116696</v>
      </c>
      <c r="CC22" s="73">
        <f>IF(DI22=0,0,U22/((1+Vychodiská!$C$167)^'výrobné a prevádzkové n'!DI22))</f>
        <v>110749.90380881437</v>
      </c>
      <c r="CD22" s="73">
        <f>IF(DJ22=0,0,V22/((1+Vychodiská!$C$167)^'výrobné a prevádzkové n'!DJ22))</f>
        <v>106490.29212385998</v>
      </c>
      <c r="CE22" s="73">
        <f>IF(DK22=0,0,W22/((1+Vychodiská!$C$167)^'výrobné a prevádzkové n'!DK22))</f>
        <v>102394.51165755765</v>
      </c>
      <c r="CF22" s="73">
        <f>IF(DL22=0,0,X22/((1+Vychodiská!$C$167)^'výrobné a prevádzkové n'!DL22))</f>
        <v>98456.261209190052</v>
      </c>
      <c r="CG22" s="73">
        <f>IF(DM22=0,0,Y22/((1+Vychodiská!$C$167)^'výrobné a prevádzkové n'!DM22))</f>
        <v>94669.481931913499</v>
      </c>
      <c r="CH22" s="73">
        <f>IF(DN22=0,0,Z22/((1+Vychodiská!$C$167)^'výrobné a prevádzkové n'!DN22))</f>
        <v>91028.348011455295</v>
      </c>
      <c r="CI22" s="73">
        <f>IF(DO22=0,0,AA22/((1+Vychodiská!$C$167)^'výrobné a prevádzkové n'!DO22))</f>
        <v>87527.257703322393</v>
      </c>
      <c r="CJ22" s="73">
        <f>IF(DP22=0,0,AB22/((1+Vychodiská!$C$167)^'výrobné a prevádzkové n'!DP22))</f>
        <v>84160.824714733055</v>
      </c>
      <c r="CK22" s="73">
        <f>IF(DQ22=0,0,AC22/((1+Vychodiská!$C$167)^'výrobné a prevádzkové n'!DQ22))</f>
        <v>80923.869918012555</v>
      </c>
      <c r="CL22" s="73">
        <f>IF(DR22=0,0,AD22/((1+Vychodiská!$C$167)^'výrobné a prevádzkové n'!DR22))</f>
        <v>77811.413382704384</v>
      </c>
      <c r="CM22" s="73">
        <f>IF(DS22=0,0,AE22/((1+Vychodiská!$C$167)^'výrobné a prevádzkové n'!DS22))</f>
        <v>74818.666714138832</v>
      </c>
      <c r="CN22" s="73">
        <f>IF(DT22=0,0,AF22/((1+Vychodiská!$C$167)^'výrobné a prevádzkové n'!DT22))</f>
        <v>71941.025686671928</v>
      </c>
      <c r="CO22" s="73">
        <f>IF(DU22=0,0,AG22/((1+Vychodiská!$C$167)^'výrobné a prevádzkové n'!DU22))</f>
        <v>69174.063160261489</v>
      </c>
      <c r="CP22" s="73">
        <f>IF(DV22=0,0,AH22/((1+Vychodiská!$C$167)^'výrobné a prevádzkové n'!DV22))</f>
        <v>66513.522269482186</v>
      </c>
      <c r="CQ22" s="73">
        <f>IF(DW22=0,0,AI22/((1+Vychodiská!$C$167)^'výrobné a prevádzkové n'!DW22))</f>
        <v>63955.309874502098</v>
      </c>
      <c r="CR22" s="73">
        <f>IF(DX22=0,0,AJ22/((1+Vychodiská!$C$167)^'výrobné a prevádzkové n'!DX22))</f>
        <v>61495.490263944317</v>
      </c>
      <c r="CS22" s="73">
        <f>IF(DY22=0,0,AK22/((1+Vychodiská!$C$167)^'výrobné a prevádzkové n'!DY22))</f>
        <v>59130.279099946471</v>
      </c>
      <c r="CT22" s="74">
        <f>IF(DZ22=0,0,AL22/((1+Vychodiská!$C$167)^'výrobné a prevádzkové n'!DZ22))</f>
        <v>56856.037596102375</v>
      </c>
      <c r="CU22" s="77">
        <f t="shared" si="6"/>
        <v>3188767.3293282073</v>
      </c>
      <c r="CV22" s="73"/>
      <c r="CW22" s="78">
        <f t="shared" si="1"/>
        <v>2</v>
      </c>
      <c r="CX22" s="78">
        <f t="shared" ref="CX22:DZ22" si="26">IF(CW22=0,0,IF(CX$2&gt;$D22,0,CW22+1))</f>
        <v>3</v>
      </c>
      <c r="CY22" s="78">
        <f t="shared" si="26"/>
        <v>4</v>
      </c>
      <c r="CZ22" s="78">
        <f t="shared" si="26"/>
        <v>5</v>
      </c>
      <c r="DA22" s="78">
        <f t="shared" si="26"/>
        <v>6</v>
      </c>
      <c r="DB22" s="78">
        <f t="shared" si="26"/>
        <v>7</v>
      </c>
      <c r="DC22" s="78">
        <f t="shared" si="26"/>
        <v>8</v>
      </c>
      <c r="DD22" s="78">
        <f t="shared" si="26"/>
        <v>9</v>
      </c>
      <c r="DE22" s="78">
        <f t="shared" si="26"/>
        <v>10</v>
      </c>
      <c r="DF22" s="78">
        <f t="shared" si="26"/>
        <v>11</v>
      </c>
      <c r="DG22" s="78">
        <f t="shared" si="26"/>
        <v>12</v>
      </c>
      <c r="DH22" s="78">
        <f t="shared" si="26"/>
        <v>13</v>
      </c>
      <c r="DI22" s="78">
        <f t="shared" si="26"/>
        <v>14</v>
      </c>
      <c r="DJ22" s="78">
        <f t="shared" si="26"/>
        <v>15</v>
      </c>
      <c r="DK22" s="78">
        <f t="shared" si="26"/>
        <v>16</v>
      </c>
      <c r="DL22" s="78">
        <f t="shared" si="26"/>
        <v>17</v>
      </c>
      <c r="DM22" s="78">
        <f t="shared" si="26"/>
        <v>18</v>
      </c>
      <c r="DN22" s="78">
        <f t="shared" si="26"/>
        <v>19</v>
      </c>
      <c r="DO22" s="78">
        <f t="shared" si="26"/>
        <v>20</v>
      </c>
      <c r="DP22" s="78">
        <f t="shared" si="26"/>
        <v>21</v>
      </c>
      <c r="DQ22" s="78">
        <f t="shared" si="26"/>
        <v>22</v>
      </c>
      <c r="DR22" s="78">
        <f t="shared" si="26"/>
        <v>23</v>
      </c>
      <c r="DS22" s="78">
        <f t="shared" si="26"/>
        <v>24</v>
      </c>
      <c r="DT22" s="78">
        <f t="shared" si="26"/>
        <v>25</v>
      </c>
      <c r="DU22" s="78">
        <f t="shared" si="26"/>
        <v>26</v>
      </c>
      <c r="DV22" s="78">
        <f t="shared" si="26"/>
        <v>27</v>
      </c>
      <c r="DW22" s="78">
        <f t="shared" si="26"/>
        <v>28</v>
      </c>
      <c r="DX22" s="78">
        <f t="shared" si="26"/>
        <v>29</v>
      </c>
      <c r="DY22" s="78">
        <f t="shared" si="26"/>
        <v>30</v>
      </c>
      <c r="DZ22" s="79">
        <f t="shared" si="26"/>
        <v>31</v>
      </c>
    </row>
    <row r="23" spans="1:130" s="80" customFormat="1" ht="31" customHeight="1" x14ac:dyDescent="0.35">
      <c r="A23" s="70">
        <v>23</v>
      </c>
      <c r="B23" s="71" t="s">
        <v>135</v>
      </c>
      <c r="C23" s="71" t="str">
        <f>INDEX(Data!$D$3:$D$29,MATCH('výrobné a prevádzkové n'!A23,Data!$A$3:$A$29,0))</f>
        <v>Nová TG1 v závode Martin</v>
      </c>
      <c r="D23" s="72">
        <f>INDEX(Data!$M$3:$M$29,MATCH('výrobné a prevádzkové n'!A23,Data!$A$3:$A$29,0))</f>
        <v>25</v>
      </c>
      <c r="E23" s="72" t="str">
        <f>INDEX(Data!$J$3:$J$29,MATCH('výrobné a prevádzkové n'!A23,Data!$A$3:$A$29,0))</f>
        <v>2024 - 2025</v>
      </c>
      <c r="F23" s="73">
        <f>INDEX(Data!$AA$3:$AA$29,MATCH('výrobné a prevádzkové n'!A23,Data!$A$3:$A$29,0))</f>
        <v>0</v>
      </c>
      <c r="G23" s="73">
        <f>INDEX(Data!$AC$3:$AC$29,MATCH('výrobné a prevádzkové n'!A23,Data!$A$3:$A$29,0))</f>
        <v>-1088064</v>
      </c>
      <c r="H23" s="74">
        <f>INDEX(Data!$AD$3:$AD$29,MATCH('výrobné a prevádzkové n'!A23,Data!$A$3:$A$29,0))</f>
        <v>110000</v>
      </c>
      <c r="I23" s="73">
        <f t="shared" si="3"/>
        <v>1198064</v>
      </c>
      <c r="J23" s="73">
        <f t="shared" si="24"/>
        <v>1198064</v>
      </c>
      <c r="K23" s="73">
        <f t="shared" si="24"/>
        <v>1198064</v>
      </c>
      <c r="L23" s="73">
        <f t="shared" si="24"/>
        <v>1198064</v>
      </c>
      <c r="M23" s="73">
        <f t="shared" si="24"/>
        <v>1198064</v>
      </c>
      <c r="N23" s="73">
        <f t="shared" si="24"/>
        <v>1198064</v>
      </c>
      <c r="O23" s="73">
        <f t="shared" si="24"/>
        <v>1198064</v>
      </c>
      <c r="P23" s="73">
        <f t="shared" si="24"/>
        <v>1198064</v>
      </c>
      <c r="Q23" s="73">
        <f t="shared" si="24"/>
        <v>1198064</v>
      </c>
      <c r="R23" s="73">
        <f t="shared" si="24"/>
        <v>1198064</v>
      </c>
      <c r="S23" s="73">
        <f t="shared" si="24"/>
        <v>1198064</v>
      </c>
      <c r="T23" s="73">
        <f t="shared" si="24"/>
        <v>1198064</v>
      </c>
      <c r="U23" s="73">
        <f t="shared" si="24"/>
        <v>1198064</v>
      </c>
      <c r="V23" s="73">
        <f t="shared" si="24"/>
        <v>1198064</v>
      </c>
      <c r="W23" s="73">
        <f t="shared" si="24"/>
        <v>1198064</v>
      </c>
      <c r="X23" s="73">
        <f t="shared" si="24"/>
        <v>1198064</v>
      </c>
      <c r="Y23" s="73">
        <f t="shared" si="24"/>
        <v>1198064</v>
      </c>
      <c r="Z23" s="73">
        <f t="shared" si="24"/>
        <v>1198064</v>
      </c>
      <c r="AA23" s="73">
        <f t="shared" si="24"/>
        <v>1198064</v>
      </c>
      <c r="AB23" s="73">
        <f t="shared" si="24"/>
        <v>1198064</v>
      </c>
      <c r="AC23" s="73">
        <f t="shared" si="24"/>
        <v>1198064</v>
      </c>
      <c r="AD23" s="73">
        <f t="shared" si="24"/>
        <v>1198064</v>
      </c>
      <c r="AE23" s="73">
        <f t="shared" si="24"/>
        <v>1198064</v>
      </c>
      <c r="AF23" s="73">
        <f t="shared" si="24"/>
        <v>1198064</v>
      </c>
      <c r="AG23" s="73">
        <f t="shared" si="24"/>
        <v>1198064</v>
      </c>
      <c r="AH23" s="73">
        <f t="shared" si="24"/>
        <v>1198064</v>
      </c>
      <c r="AI23" s="73">
        <f t="shared" si="24"/>
        <v>1198064</v>
      </c>
      <c r="AJ23" s="73">
        <f t="shared" si="24"/>
        <v>1198064</v>
      </c>
      <c r="AK23" s="73">
        <f t="shared" si="24"/>
        <v>1198064</v>
      </c>
      <c r="AL23" s="73">
        <f t="shared" si="24"/>
        <v>1198064</v>
      </c>
      <c r="AM23" s="73">
        <f t="shared" si="4"/>
        <v>1198064</v>
      </c>
      <c r="AN23" s="73">
        <f>SUM($I23:J23)</f>
        <v>2396128</v>
      </c>
      <c r="AO23" s="73">
        <f>SUM($I23:K23)</f>
        <v>3594192</v>
      </c>
      <c r="AP23" s="73">
        <f>SUM($I23:L23)</f>
        <v>4792256</v>
      </c>
      <c r="AQ23" s="73">
        <f>SUM($I23:M23)</f>
        <v>5990320</v>
      </c>
      <c r="AR23" s="73">
        <f>SUM($I23:N23)</f>
        <v>7188384</v>
      </c>
      <c r="AS23" s="73">
        <f>SUM($I23:O23)</f>
        <v>8386448</v>
      </c>
      <c r="AT23" s="73">
        <f>SUM($I23:P23)</f>
        <v>9584512</v>
      </c>
      <c r="AU23" s="73">
        <f>SUM($I23:Q23)</f>
        <v>10782576</v>
      </c>
      <c r="AV23" s="73">
        <f>SUM($I23:R23)</f>
        <v>11980640</v>
      </c>
      <c r="AW23" s="73">
        <f>SUM($I23:S23)</f>
        <v>13178704</v>
      </c>
      <c r="AX23" s="73">
        <f>SUM($I23:T23)</f>
        <v>14376768</v>
      </c>
      <c r="AY23" s="73">
        <f>SUM($I23:U23)</f>
        <v>15574832</v>
      </c>
      <c r="AZ23" s="73">
        <f>SUM($I23:V23)</f>
        <v>16772896</v>
      </c>
      <c r="BA23" s="73">
        <f>SUM($I23:W23)</f>
        <v>17970960</v>
      </c>
      <c r="BB23" s="73">
        <f>SUM($I23:X23)</f>
        <v>19169024</v>
      </c>
      <c r="BC23" s="73">
        <f>SUM($I23:Y23)</f>
        <v>20367088</v>
      </c>
      <c r="BD23" s="73">
        <f>SUM($I23:Z23)</f>
        <v>21565152</v>
      </c>
      <c r="BE23" s="73">
        <f>SUM($I23:AA23)</f>
        <v>22763216</v>
      </c>
      <c r="BF23" s="73">
        <f>SUM($I23:AB23)</f>
        <v>23961280</v>
      </c>
      <c r="BG23" s="73">
        <f>SUM($I23:AC23)</f>
        <v>25159344</v>
      </c>
      <c r="BH23" s="73">
        <f>SUM($I23:AD23)</f>
        <v>26357408</v>
      </c>
      <c r="BI23" s="73">
        <f>SUM($I23:AE23)</f>
        <v>27555472</v>
      </c>
      <c r="BJ23" s="73">
        <f>SUM($I23:AF23)</f>
        <v>28753536</v>
      </c>
      <c r="BK23" s="73">
        <f>SUM($I23:AG23)</f>
        <v>29951600</v>
      </c>
      <c r="BL23" s="73">
        <f>SUM($I23:AH23)</f>
        <v>31149664</v>
      </c>
      <c r="BM23" s="73">
        <f>SUM($I23:AI23)</f>
        <v>32347728</v>
      </c>
      <c r="BN23" s="73">
        <f>SUM($I23:AJ23)</f>
        <v>33545792</v>
      </c>
      <c r="BO23" s="73">
        <f>SUM($I23:AK23)</f>
        <v>34743856</v>
      </c>
      <c r="BP23" s="74">
        <f>SUM($I23:AL23)</f>
        <v>35941920</v>
      </c>
      <c r="BQ23" s="76">
        <f>IF(CW23=0,0,I23/((1+Vychodiská!$C$167)^'výrobné a prevádzkové n'!CW23))</f>
        <v>1065074.5334547109</v>
      </c>
      <c r="BR23" s="73">
        <f>IF(CX23=0,0,J23/((1+Vychodiská!$C$167)^'výrobné a prevádzkové n'!CX23))</f>
        <v>1024110.1283218373</v>
      </c>
      <c r="BS23" s="73">
        <f>IF(CY23=0,0,K23/((1+Vychodiská!$C$167)^'výrobné a prevádzkové n'!CY23))</f>
        <v>984721.27723253577</v>
      </c>
      <c r="BT23" s="73">
        <f>IF(CZ23=0,0,L23/((1+Vychodiská!$C$167)^'výrobné a prevádzkové n'!CZ23))</f>
        <v>946847.38195436134</v>
      </c>
      <c r="BU23" s="73">
        <f>IF(DA23=0,0,M23/((1+Vychodiská!$C$167)^'výrobné a prevádzkové n'!DA23))</f>
        <v>910430.17495611671</v>
      </c>
      <c r="BV23" s="73">
        <f>IF(DB23=0,0,N23/((1+Vychodiská!$C$167)^'výrobné a prevádzkové n'!DB23))</f>
        <v>875413.62976549671</v>
      </c>
      <c r="BW23" s="73">
        <f>IF(DC23=0,0,O23/((1+Vychodiská!$C$167)^'výrobné a prevádzkové n'!DC23))</f>
        <v>841743.87477451598</v>
      </c>
      <c r="BX23" s="73">
        <f>IF(DD23=0,0,P23/((1+Vychodiská!$C$167)^'výrobné a prevádzkové n'!DD23))</f>
        <v>809369.11036011158</v>
      </c>
      <c r="BY23" s="73">
        <f>IF(DE23=0,0,Q23/((1+Vychodiská!$C$167)^'výrobné a prevádzkové n'!DE23))</f>
        <v>778239.52919241495</v>
      </c>
      <c r="BZ23" s="73">
        <f>IF(DF23=0,0,R23/((1+Vychodiská!$C$167)^'výrobné a prevádzkové n'!DF23))</f>
        <v>748307.23960809119</v>
      </c>
      <c r="CA23" s="73">
        <f>IF(DG23=0,0,S23/((1+Vychodiská!$C$167)^'výrobné a prevádzkové n'!DG23))</f>
        <v>719526.1919308569</v>
      </c>
      <c r="CB23" s="73">
        <f>IF(DH23=0,0,T23/((1+Vychodiská!$C$167)^'výrobné a prevádzkové n'!DH23))</f>
        <v>691852.10762582393</v>
      </c>
      <c r="CC23" s="73">
        <f>IF(DI23=0,0,U23/((1+Vychodiská!$C$167)^'výrobné a prevádzkové n'!DI23))</f>
        <v>665242.41117867688</v>
      </c>
      <c r="CD23" s="73">
        <f>IF(DJ23=0,0,V23/((1+Vychodiská!$C$167)^'výrobné a prevádzkové n'!DJ23))</f>
        <v>639656.16459488147</v>
      </c>
      <c r="CE23" s="73">
        <f>IF(DK23=0,0,W23/((1+Vychodiská!$C$167)^'výrobné a prevádzkové n'!DK23))</f>
        <v>615054.00441815529</v>
      </c>
      <c r="CF23" s="73">
        <f>IF(DL23=0,0,X23/((1+Vychodiská!$C$167)^'výrobné a prevádzkové n'!DL23))</f>
        <v>591398.08117130306</v>
      </c>
      <c r="CG23" s="73">
        <f>IF(DM23=0,0,Y23/((1+Vychodiská!$C$167)^'výrobné a prevádzkové n'!DM23))</f>
        <v>568652.00112625293</v>
      </c>
      <c r="CH23" s="73">
        <f>IF(DN23=0,0,Z23/((1+Vychodiská!$C$167)^'výrobné a prevádzkové n'!DN23))</f>
        <v>546780.77031370474</v>
      </c>
      <c r="CI23" s="73">
        <f>IF(DO23=0,0,AA23/((1+Vychodiská!$C$167)^'výrobné a prevádzkové n'!DO23))</f>
        <v>525750.74068625446</v>
      </c>
      <c r="CJ23" s="73">
        <f>IF(DP23=0,0,AB23/((1+Vychodiská!$C$167)^'výrobné a prevádzkové n'!DP23))</f>
        <v>505529.55835216778</v>
      </c>
      <c r="CK23" s="73">
        <f>IF(DQ23=0,0,AC23/((1+Vychodiská!$C$167)^'výrobné a prevádzkové n'!DQ23))</f>
        <v>486086.11380016134</v>
      </c>
      <c r="CL23" s="73">
        <f>IF(DR23=0,0,AD23/((1+Vychodiská!$C$167)^'výrobné a prevádzkové n'!DR23))</f>
        <v>467390.49403861666</v>
      </c>
      <c r="CM23" s="73">
        <f>IF(DS23=0,0,AE23/((1+Vychodiská!$C$167)^'výrobné a prevádzkové n'!DS23))</f>
        <v>449413.93657559284</v>
      </c>
      <c r="CN23" s="73">
        <f>IF(DT23=0,0,AF23/((1+Vychodiská!$C$167)^'výrobné a prevádzkové n'!DT23))</f>
        <v>432128.78516883933</v>
      </c>
      <c r="CO23" s="73">
        <f>IF(DU23=0,0,AG23/((1+Vychodiská!$C$167)^'výrobné a prevádzkové n'!DU23))</f>
        <v>415508.4472777301</v>
      </c>
      <c r="CP23" s="73">
        <f>IF(DV23=0,0,AH23/((1+Vychodiská!$C$167)^'výrobné a prevádzkové n'!DV23))</f>
        <v>0</v>
      </c>
      <c r="CQ23" s="73">
        <f>IF(DW23=0,0,AI23/((1+Vychodiská!$C$167)^'výrobné a prevádzkové n'!DW23))</f>
        <v>0</v>
      </c>
      <c r="CR23" s="73">
        <f>IF(DX23=0,0,AJ23/((1+Vychodiská!$C$167)^'výrobné a prevádzkové n'!DX23))</f>
        <v>0</v>
      </c>
      <c r="CS23" s="73">
        <f>IF(DY23=0,0,AK23/((1+Vychodiská!$C$167)^'výrobné a prevádzkové n'!DY23))</f>
        <v>0</v>
      </c>
      <c r="CT23" s="74">
        <f>IF(DZ23=0,0,AL23/((1+Vychodiská!$C$167)^'výrobné a prevádzkové n'!DZ23))</f>
        <v>0</v>
      </c>
      <c r="CU23" s="77">
        <f t="shared" si="6"/>
        <v>17304226.687879205</v>
      </c>
      <c r="CV23" s="73"/>
      <c r="CW23" s="78">
        <f t="shared" si="1"/>
        <v>3</v>
      </c>
      <c r="CX23" s="78">
        <f t="shared" ref="CX23:DZ23" si="27">IF(CW23=0,0,IF(CX$2&gt;$D23,0,CW23+1))</f>
        <v>4</v>
      </c>
      <c r="CY23" s="78">
        <f t="shared" si="27"/>
        <v>5</v>
      </c>
      <c r="CZ23" s="78">
        <f t="shared" si="27"/>
        <v>6</v>
      </c>
      <c r="DA23" s="78">
        <f t="shared" si="27"/>
        <v>7</v>
      </c>
      <c r="DB23" s="78">
        <f t="shared" si="27"/>
        <v>8</v>
      </c>
      <c r="DC23" s="78">
        <f t="shared" si="27"/>
        <v>9</v>
      </c>
      <c r="DD23" s="78">
        <f t="shared" si="27"/>
        <v>10</v>
      </c>
      <c r="DE23" s="78">
        <f t="shared" si="27"/>
        <v>11</v>
      </c>
      <c r="DF23" s="78">
        <f t="shared" si="27"/>
        <v>12</v>
      </c>
      <c r="DG23" s="78">
        <f t="shared" si="27"/>
        <v>13</v>
      </c>
      <c r="DH23" s="78">
        <f t="shared" si="27"/>
        <v>14</v>
      </c>
      <c r="DI23" s="78">
        <f t="shared" si="27"/>
        <v>15</v>
      </c>
      <c r="DJ23" s="78">
        <f t="shared" si="27"/>
        <v>16</v>
      </c>
      <c r="DK23" s="78">
        <f t="shared" si="27"/>
        <v>17</v>
      </c>
      <c r="DL23" s="78">
        <f t="shared" si="27"/>
        <v>18</v>
      </c>
      <c r="DM23" s="78">
        <f t="shared" si="27"/>
        <v>19</v>
      </c>
      <c r="DN23" s="78">
        <f t="shared" si="27"/>
        <v>20</v>
      </c>
      <c r="DO23" s="78">
        <f t="shared" si="27"/>
        <v>21</v>
      </c>
      <c r="DP23" s="78">
        <f t="shared" si="27"/>
        <v>22</v>
      </c>
      <c r="DQ23" s="78">
        <f t="shared" si="27"/>
        <v>23</v>
      </c>
      <c r="DR23" s="78">
        <f t="shared" si="27"/>
        <v>24</v>
      </c>
      <c r="DS23" s="78">
        <f t="shared" si="27"/>
        <v>25</v>
      </c>
      <c r="DT23" s="78">
        <f t="shared" si="27"/>
        <v>26</v>
      </c>
      <c r="DU23" s="78">
        <f t="shared" si="27"/>
        <v>27</v>
      </c>
      <c r="DV23" s="78">
        <f t="shared" si="27"/>
        <v>0</v>
      </c>
      <c r="DW23" s="78">
        <f t="shared" si="27"/>
        <v>0</v>
      </c>
      <c r="DX23" s="78">
        <f t="shared" si="27"/>
        <v>0</v>
      </c>
      <c r="DY23" s="78">
        <f t="shared" si="27"/>
        <v>0</v>
      </c>
      <c r="DZ23" s="79">
        <f t="shared" si="27"/>
        <v>0</v>
      </c>
    </row>
    <row r="24" spans="1:130" s="80" customFormat="1" ht="31" customHeight="1" x14ac:dyDescent="0.35">
      <c r="A24" s="70">
        <v>24</v>
      </c>
      <c r="B24" s="71" t="s">
        <v>135</v>
      </c>
      <c r="C24" s="71" t="str">
        <f>INDEX(Data!$D$3:$D$29,MATCH('výrobné a prevádzkové n'!A24,Data!$A$3:$A$29,0))</f>
        <v>FVZ - areál závodu Martin</v>
      </c>
      <c r="D24" s="72">
        <f>INDEX(Data!$M$3:$M$29,MATCH('výrobné a prevádzkové n'!A24,Data!$A$3:$A$29,0))</f>
        <v>20</v>
      </c>
      <c r="E24" s="72" t="str">
        <f>INDEX(Data!$J$3:$J$29,MATCH('výrobné a prevádzkové n'!A24,Data!$A$3:$A$29,0))</f>
        <v>2024-2025</v>
      </c>
      <c r="F24" s="73">
        <f>INDEX(Data!$AA$3:$AA$29,MATCH('výrobné a prevádzkové n'!A24,Data!$A$3:$A$29,0))</f>
        <v>0</v>
      </c>
      <c r="G24" s="73">
        <f>INDEX(Data!$AC$3:$AC$29,MATCH('výrobné a prevádzkové n'!A24,Data!$A$3:$A$29,0))</f>
        <v>-69616</v>
      </c>
      <c r="H24" s="74">
        <f>INDEX(Data!$AD$3:$AD$29,MATCH('výrobné a prevádzkové n'!A24,Data!$A$3:$A$29,0))</f>
        <v>0</v>
      </c>
      <c r="I24" s="73">
        <f t="shared" si="3"/>
        <v>69616</v>
      </c>
      <c r="J24" s="73">
        <f t="shared" si="24"/>
        <v>69616</v>
      </c>
      <c r="K24" s="73">
        <f t="shared" si="24"/>
        <v>69616</v>
      </c>
      <c r="L24" s="73">
        <f t="shared" si="24"/>
        <v>69616</v>
      </c>
      <c r="M24" s="73">
        <f t="shared" si="24"/>
        <v>69616</v>
      </c>
      <c r="N24" s="73">
        <f t="shared" si="24"/>
        <v>69616</v>
      </c>
      <c r="O24" s="73">
        <f t="shared" si="24"/>
        <v>69616</v>
      </c>
      <c r="P24" s="73">
        <f t="shared" si="24"/>
        <v>69616</v>
      </c>
      <c r="Q24" s="73">
        <f t="shared" si="24"/>
        <v>69616</v>
      </c>
      <c r="R24" s="73">
        <f t="shared" si="24"/>
        <v>69616</v>
      </c>
      <c r="S24" s="73">
        <f t="shared" si="24"/>
        <v>69616</v>
      </c>
      <c r="T24" s="73">
        <f t="shared" si="24"/>
        <v>69616</v>
      </c>
      <c r="U24" s="73">
        <f t="shared" si="24"/>
        <v>69616</v>
      </c>
      <c r="V24" s="73">
        <f t="shared" si="24"/>
        <v>69616</v>
      </c>
      <c r="W24" s="73">
        <f t="shared" si="24"/>
        <v>69616</v>
      </c>
      <c r="X24" s="73">
        <f t="shared" si="24"/>
        <v>69616</v>
      </c>
      <c r="Y24" s="73">
        <f t="shared" si="24"/>
        <v>69616</v>
      </c>
      <c r="Z24" s="73">
        <f t="shared" si="24"/>
        <v>69616</v>
      </c>
      <c r="AA24" s="73">
        <f t="shared" si="24"/>
        <v>69616</v>
      </c>
      <c r="AB24" s="73">
        <f t="shared" si="24"/>
        <v>69616</v>
      </c>
      <c r="AC24" s="73">
        <f t="shared" si="24"/>
        <v>69616</v>
      </c>
      <c r="AD24" s="73">
        <f t="shared" si="24"/>
        <v>69616</v>
      </c>
      <c r="AE24" s="73">
        <f t="shared" si="24"/>
        <v>69616</v>
      </c>
      <c r="AF24" s="73">
        <f t="shared" si="24"/>
        <v>69616</v>
      </c>
      <c r="AG24" s="73">
        <f t="shared" si="24"/>
        <v>69616</v>
      </c>
      <c r="AH24" s="73">
        <f t="shared" si="24"/>
        <v>69616</v>
      </c>
      <c r="AI24" s="73">
        <f t="shared" si="24"/>
        <v>69616</v>
      </c>
      <c r="AJ24" s="73">
        <f t="shared" si="24"/>
        <v>69616</v>
      </c>
      <c r="AK24" s="73">
        <f t="shared" si="24"/>
        <v>69616</v>
      </c>
      <c r="AL24" s="73">
        <f t="shared" si="24"/>
        <v>69616</v>
      </c>
      <c r="AM24" s="73">
        <f t="shared" si="4"/>
        <v>69616</v>
      </c>
      <c r="AN24" s="73">
        <f>SUM($I24:J24)</f>
        <v>139232</v>
      </c>
      <c r="AO24" s="73">
        <f>SUM($I24:K24)</f>
        <v>208848</v>
      </c>
      <c r="AP24" s="73">
        <f>SUM($I24:L24)</f>
        <v>278464</v>
      </c>
      <c r="AQ24" s="73">
        <f>SUM($I24:M24)</f>
        <v>348080</v>
      </c>
      <c r="AR24" s="73">
        <f>SUM($I24:N24)</f>
        <v>417696</v>
      </c>
      <c r="AS24" s="73">
        <f>SUM($I24:O24)</f>
        <v>487312</v>
      </c>
      <c r="AT24" s="73">
        <f>SUM($I24:P24)</f>
        <v>556928</v>
      </c>
      <c r="AU24" s="73">
        <f>SUM($I24:Q24)</f>
        <v>626544</v>
      </c>
      <c r="AV24" s="73">
        <f>SUM($I24:R24)</f>
        <v>696160</v>
      </c>
      <c r="AW24" s="73">
        <f>SUM($I24:S24)</f>
        <v>765776</v>
      </c>
      <c r="AX24" s="73">
        <f>SUM($I24:T24)</f>
        <v>835392</v>
      </c>
      <c r="AY24" s="73">
        <f>SUM($I24:U24)</f>
        <v>905008</v>
      </c>
      <c r="AZ24" s="73">
        <f>SUM($I24:V24)</f>
        <v>974624</v>
      </c>
      <c r="BA24" s="73">
        <f>SUM($I24:W24)</f>
        <v>1044240</v>
      </c>
      <c r="BB24" s="73">
        <f>SUM($I24:X24)</f>
        <v>1113856</v>
      </c>
      <c r="BC24" s="73">
        <f>SUM($I24:Y24)</f>
        <v>1183472</v>
      </c>
      <c r="BD24" s="73">
        <f>SUM($I24:Z24)</f>
        <v>1253088</v>
      </c>
      <c r="BE24" s="73">
        <f>SUM($I24:AA24)</f>
        <v>1322704</v>
      </c>
      <c r="BF24" s="73">
        <f>SUM($I24:AB24)</f>
        <v>1392320</v>
      </c>
      <c r="BG24" s="73">
        <f>SUM($I24:AC24)</f>
        <v>1461936</v>
      </c>
      <c r="BH24" s="73">
        <f>SUM($I24:AD24)</f>
        <v>1531552</v>
      </c>
      <c r="BI24" s="73">
        <f>SUM($I24:AE24)</f>
        <v>1601168</v>
      </c>
      <c r="BJ24" s="73">
        <f>SUM($I24:AF24)</f>
        <v>1670784</v>
      </c>
      <c r="BK24" s="73">
        <f>SUM($I24:AG24)</f>
        <v>1740400</v>
      </c>
      <c r="BL24" s="73">
        <f>SUM($I24:AH24)</f>
        <v>1810016</v>
      </c>
      <c r="BM24" s="73">
        <f>SUM($I24:AI24)</f>
        <v>1879632</v>
      </c>
      <c r="BN24" s="73">
        <f>SUM($I24:AJ24)</f>
        <v>1949248</v>
      </c>
      <c r="BO24" s="73">
        <f>SUM($I24:AK24)</f>
        <v>2018864</v>
      </c>
      <c r="BP24" s="74">
        <f>SUM($I24:AL24)</f>
        <v>2088480</v>
      </c>
      <c r="BQ24" s="76">
        <f>IF(CW24=0,0,I24/((1+Vychodiská!$C$167)^'výrobné a prevádzkové n'!CW24))</f>
        <v>61888.370505234408</v>
      </c>
      <c r="BR24" s="73">
        <f>IF(CX24=0,0,J24/((1+Vychodiská!$C$167)^'výrobné a prevádzkové n'!CX24))</f>
        <v>59508.048562725387</v>
      </c>
      <c r="BS24" s="73">
        <f>IF(CY24=0,0,K24/((1+Vychodiská!$C$167)^'výrobné a prevádzkové n'!CY24))</f>
        <v>57219.277464159015</v>
      </c>
      <c r="BT24" s="73">
        <f>IF(CZ24=0,0,L24/((1+Vychodiská!$C$167)^'výrobné a prevádzkové n'!CZ24))</f>
        <v>55018.536023229826</v>
      </c>
      <c r="BU24" s="73">
        <f>IF(DA24=0,0,M24/((1+Vychodiská!$C$167)^'výrobné a prevádzkové n'!DA24))</f>
        <v>52902.438483874837</v>
      </c>
      <c r="BV24" s="73">
        <f>IF(DB24=0,0,N24/((1+Vychodiská!$C$167)^'výrobné a prevádzkové n'!DB24))</f>
        <v>50867.729311418101</v>
      </c>
      <c r="BW24" s="73">
        <f>IF(DC24=0,0,O24/((1+Vychodiská!$C$167)^'výrobné a prevádzkové n'!DC24))</f>
        <v>48911.27818405586</v>
      </c>
      <c r="BX24" s="73">
        <f>IF(DD24=0,0,P24/((1+Vychodiská!$C$167)^'výrobné a prevádzkové n'!DD24))</f>
        <v>47030.075176976796</v>
      </c>
      <c r="BY24" s="73">
        <f>IF(DE24=0,0,Q24/((1+Vychodiská!$C$167)^'výrobné a prevádzkové n'!DE24))</f>
        <v>45221.226131708456</v>
      </c>
      <c r="BZ24" s="73">
        <f>IF(DF24=0,0,R24/((1+Vychodiská!$C$167)^'výrobné a prevádzkové n'!DF24))</f>
        <v>43481.948203565815</v>
      </c>
      <c r="CA24" s="73">
        <f>IF(DG24=0,0,S24/((1+Vychodiská!$C$167)^'výrobné a prevádzkové n'!DG24))</f>
        <v>41809.565580351744</v>
      </c>
      <c r="CB24" s="73">
        <f>IF(DH24=0,0,T24/((1+Vychodiská!$C$167)^'výrobné a prevádzkové n'!DH24))</f>
        <v>40201.505365722835</v>
      </c>
      <c r="CC24" s="73">
        <f>IF(DI24=0,0,U24/((1+Vychodiská!$C$167)^'výrobné a prevádzkové n'!DI24))</f>
        <v>38655.293620887336</v>
      </c>
      <c r="CD24" s="73">
        <f>IF(DJ24=0,0,V24/((1+Vychodiská!$C$167)^'výrobné a prevádzkové n'!DJ24))</f>
        <v>37168.551558545514</v>
      </c>
      <c r="CE24" s="73">
        <f>IF(DK24=0,0,W24/((1+Vychodiská!$C$167)^'výrobné a prevádzkové n'!DK24))</f>
        <v>35738.991883216841</v>
      </c>
      <c r="CF24" s="73">
        <f>IF(DL24=0,0,X24/((1+Vychodiská!$C$167)^'výrobné a prevádzkové n'!DL24))</f>
        <v>34364.41527232388</v>
      </c>
      <c r="CG24" s="73">
        <f>IF(DM24=0,0,Y24/((1+Vychodiská!$C$167)^'výrobné a prevádzkové n'!DM24))</f>
        <v>33042.706992619118</v>
      </c>
      <c r="CH24" s="73">
        <f>IF(DN24=0,0,Z24/((1+Vychodiská!$C$167)^'výrobné a prevádzkové n'!DN24))</f>
        <v>31771.83364674915</v>
      </c>
      <c r="CI24" s="73">
        <f>IF(DO24=0,0,AA24/((1+Vychodiská!$C$167)^'výrobné a prevádzkové n'!DO24))</f>
        <v>30549.840044951095</v>
      </c>
      <c r="CJ24" s="73">
        <f>IF(DP24=0,0,AB24/((1+Vychodiská!$C$167)^'výrobné a prevádzkové n'!DP24))</f>
        <v>29374.846197068364</v>
      </c>
      <c r="CK24" s="73">
        <f>IF(DQ24=0,0,AC24/((1+Vychodiská!$C$167)^'výrobné a prevádzkové n'!DQ24))</f>
        <v>0</v>
      </c>
      <c r="CL24" s="73">
        <f>IF(DR24=0,0,AD24/((1+Vychodiská!$C$167)^'výrobné a prevádzkové n'!DR24))</f>
        <v>0</v>
      </c>
      <c r="CM24" s="73">
        <f>IF(DS24=0,0,AE24/((1+Vychodiská!$C$167)^'výrobné a prevádzkové n'!DS24))</f>
        <v>0</v>
      </c>
      <c r="CN24" s="73">
        <f>IF(DT24=0,0,AF24/((1+Vychodiská!$C$167)^'výrobné a prevádzkové n'!DT24))</f>
        <v>0</v>
      </c>
      <c r="CO24" s="73">
        <f>IF(DU24=0,0,AG24/((1+Vychodiská!$C$167)^'výrobné a prevádzkové n'!DU24))</f>
        <v>0</v>
      </c>
      <c r="CP24" s="73">
        <f>IF(DV24=0,0,AH24/((1+Vychodiská!$C$167)^'výrobné a prevádzkové n'!DV24))</f>
        <v>0</v>
      </c>
      <c r="CQ24" s="73">
        <f>IF(DW24=0,0,AI24/((1+Vychodiská!$C$167)^'výrobné a prevádzkové n'!DW24))</f>
        <v>0</v>
      </c>
      <c r="CR24" s="73">
        <f>IF(DX24=0,0,AJ24/((1+Vychodiská!$C$167)^'výrobné a prevádzkové n'!DX24))</f>
        <v>0</v>
      </c>
      <c r="CS24" s="73">
        <f>IF(DY24=0,0,AK24/((1+Vychodiská!$C$167)^'výrobné a prevádzkové n'!DY24))</f>
        <v>0</v>
      </c>
      <c r="CT24" s="74">
        <f>IF(DZ24=0,0,AL24/((1+Vychodiská!$C$167)^'výrobné a prevádzkové n'!DZ24))</f>
        <v>0</v>
      </c>
      <c r="CU24" s="77">
        <f t="shared" si="6"/>
        <v>874726.47820938437</v>
      </c>
      <c r="CV24" s="73"/>
      <c r="CW24" s="78">
        <f t="shared" si="1"/>
        <v>3</v>
      </c>
      <c r="CX24" s="78">
        <f t="shared" ref="CX24:DZ24" si="28">IF(CW24=0,0,IF(CX$2&gt;$D24,0,CW24+1))</f>
        <v>4</v>
      </c>
      <c r="CY24" s="78">
        <f t="shared" si="28"/>
        <v>5</v>
      </c>
      <c r="CZ24" s="78">
        <f t="shared" si="28"/>
        <v>6</v>
      </c>
      <c r="DA24" s="78">
        <f t="shared" si="28"/>
        <v>7</v>
      </c>
      <c r="DB24" s="78">
        <f t="shared" si="28"/>
        <v>8</v>
      </c>
      <c r="DC24" s="78">
        <f t="shared" si="28"/>
        <v>9</v>
      </c>
      <c r="DD24" s="78">
        <f t="shared" si="28"/>
        <v>10</v>
      </c>
      <c r="DE24" s="78">
        <f t="shared" si="28"/>
        <v>11</v>
      </c>
      <c r="DF24" s="78">
        <f t="shared" si="28"/>
        <v>12</v>
      </c>
      <c r="DG24" s="78">
        <f t="shared" si="28"/>
        <v>13</v>
      </c>
      <c r="DH24" s="78">
        <f t="shared" si="28"/>
        <v>14</v>
      </c>
      <c r="DI24" s="78">
        <f t="shared" si="28"/>
        <v>15</v>
      </c>
      <c r="DJ24" s="78">
        <f t="shared" si="28"/>
        <v>16</v>
      </c>
      <c r="DK24" s="78">
        <f t="shared" si="28"/>
        <v>17</v>
      </c>
      <c r="DL24" s="78">
        <f t="shared" si="28"/>
        <v>18</v>
      </c>
      <c r="DM24" s="78">
        <f t="shared" si="28"/>
        <v>19</v>
      </c>
      <c r="DN24" s="78">
        <f t="shared" si="28"/>
        <v>20</v>
      </c>
      <c r="DO24" s="78">
        <f t="shared" si="28"/>
        <v>21</v>
      </c>
      <c r="DP24" s="78">
        <f t="shared" si="28"/>
        <v>22</v>
      </c>
      <c r="DQ24" s="78">
        <f t="shared" si="28"/>
        <v>0</v>
      </c>
      <c r="DR24" s="78">
        <f t="shared" si="28"/>
        <v>0</v>
      </c>
      <c r="DS24" s="78">
        <f t="shared" si="28"/>
        <v>0</v>
      </c>
      <c r="DT24" s="78">
        <f t="shared" si="28"/>
        <v>0</v>
      </c>
      <c r="DU24" s="78">
        <f t="shared" si="28"/>
        <v>0</v>
      </c>
      <c r="DV24" s="78">
        <f t="shared" si="28"/>
        <v>0</v>
      </c>
      <c r="DW24" s="78">
        <f t="shared" si="28"/>
        <v>0</v>
      </c>
      <c r="DX24" s="78">
        <f t="shared" si="28"/>
        <v>0</v>
      </c>
      <c r="DY24" s="78">
        <f t="shared" si="28"/>
        <v>0</v>
      </c>
      <c r="DZ24" s="79">
        <f t="shared" si="28"/>
        <v>0</v>
      </c>
    </row>
    <row r="25" spans="1:130" x14ac:dyDescent="0.45">
      <c r="A25" s="70">
        <v>25</v>
      </c>
      <c r="B25" s="81" t="s">
        <v>135</v>
      </c>
      <c r="C25" s="71" t="str">
        <f>INDEX(Data!$D$3:$D$29,MATCH('výrobné a prevádzkové n'!A25,Data!$A$3:$A$29,0))</f>
        <v>Skládka drevnej štiepky</v>
      </c>
      <c r="D25" s="72">
        <f>INDEX(Data!$M$3:$M$29,MATCH('výrobné a prevádzkové n'!A25,Data!$A$3:$A$29,0))</f>
        <v>20</v>
      </c>
      <c r="E25" s="72" t="str">
        <f>INDEX(Data!$J$3:$J$29,MATCH('výrobné a prevádzkové n'!A25,Data!$A$3:$A$29,0))</f>
        <v>2024-2025</v>
      </c>
      <c r="F25" s="73">
        <f>INDEX(Data!$AA$3:$AA$29,MATCH('výrobné a prevádzkové n'!A25,Data!$A$3:$A$29,0))</f>
        <v>0</v>
      </c>
      <c r="G25" s="73">
        <f>INDEX(Data!$AC$3:$AC$29,MATCH('výrobné a prevádzkové n'!A25,Data!$A$3:$A$29,0))</f>
        <v>0</v>
      </c>
      <c r="H25" s="74">
        <f>INDEX(Data!$AD$3:$AD$29,MATCH('výrobné a prevádzkové n'!A25,Data!$A$3:$A$29,0))</f>
        <v>0</v>
      </c>
      <c r="I25" s="73">
        <f t="shared" si="3"/>
        <v>0</v>
      </c>
      <c r="J25" s="73">
        <f t="shared" si="24"/>
        <v>0</v>
      </c>
      <c r="K25" s="73">
        <f t="shared" si="24"/>
        <v>0</v>
      </c>
      <c r="L25" s="73">
        <f t="shared" si="24"/>
        <v>0</v>
      </c>
      <c r="M25" s="73">
        <f t="shared" si="24"/>
        <v>0</v>
      </c>
      <c r="N25" s="73">
        <f t="shared" si="24"/>
        <v>0</v>
      </c>
      <c r="O25" s="73">
        <f t="shared" si="24"/>
        <v>0</v>
      </c>
      <c r="P25" s="73">
        <f t="shared" si="24"/>
        <v>0</v>
      </c>
      <c r="Q25" s="73">
        <f t="shared" si="24"/>
        <v>0</v>
      </c>
      <c r="R25" s="73">
        <f t="shared" si="24"/>
        <v>0</v>
      </c>
      <c r="S25" s="73">
        <f t="shared" si="24"/>
        <v>0</v>
      </c>
      <c r="T25" s="73">
        <f t="shared" si="24"/>
        <v>0</v>
      </c>
      <c r="U25" s="73">
        <f t="shared" si="24"/>
        <v>0</v>
      </c>
      <c r="V25" s="73">
        <f t="shared" si="24"/>
        <v>0</v>
      </c>
      <c r="W25" s="73">
        <f t="shared" si="24"/>
        <v>0</v>
      </c>
      <c r="X25" s="73">
        <f t="shared" si="24"/>
        <v>0</v>
      </c>
      <c r="Y25" s="73">
        <f t="shared" si="24"/>
        <v>0</v>
      </c>
      <c r="Z25" s="73">
        <f t="shared" si="24"/>
        <v>0</v>
      </c>
      <c r="AA25" s="73">
        <f t="shared" si="24"/>
        <v>0</v>
      </c>
      <c r="AB25" s="73">
        <f t="shared" si="24"/>
        <v>0</v>
      </c>
      <c r="AC25" s="73">
        <f t="shared" si="24"/>
        <v>0</v>
      </c>
      <c r="AD25" s="73">
        <f t="shared" si="24"/>
        <v>0</v>
      </c>
      <c r="AE25" s="73">
        <f t="shared" si="24"/>
        <v>0</v>
      </c>
      <c r="AF25" s="73">
        <f t="shared" si="24"/>
        <v>0</v>
      </c>
      <c r="AG25" s="73">
        <f t="shared" si="24"/>
        <v>0</v>
      </c>
      <c r="AH25" s="73">
        <f t="shared" si="24"/>
        <v>0</v>
      </c>
      <c r="AI25" s="73">
        <f t="shared" si="24"/>
        <v>0</v>
      </c>
      <c r="AJ25" s="73">
        <f t="shared" si="24"/>
        <v>0</v>
      </c>
      <c r="AK25" s="73">
        <f t="shared" si="24"/>
        <v>0</v>
      </c>
      <c r="AL25" s="73">
        <f t="shared" si="24"/>
        <v>0</v>
      </c>
      <c r="AM25" s="73">
        <f t="shared" ref="AM25:AM30" si="29">I25</f>
        <v>0</v>
      </c>
      <c r="AN25" s="73">
        <f>SUM($I25:J25)</f>
        <v>0</v>
      </c>
      <c r="AO25" s="73">
        <f>SUM($I25:K25)</f>
        <v>0</v>
      </c>
      <c r="AP25" s="73">
        <f>SUM($I25:L25)</f>
        <v>0</v>
      </c>
      <c r="AQ25" s="73">
        <f>SUM($I25:M25)</f>
        <v>0</v>
      </c>
      <c r="AR25" s="73">
        <f>SUM($I25:N25)</f>
        <v>0</v>
      </c>
      <c r="AS25" s="73">
        <f>SUM($I25:O25)</f>
        <v>0</v>
      </c>
      <c r="AT25" s="73">
        <f>SUM($I25:P25)</f>
        <v>0</v>
      </c>
      <c r="AU25" s="73">
        <f>SUM($I25:Q25)</f>
        <v>0</v>
      </c>
      <c r="AV25" s="73">
        <f>SUM($I25:R25)</f>
        <v>0</v>
      </c>
      <c r="AW25" s="73">
        <f>SUM($I25:S25)</f>
        <v>0</v>
      </c>
      <c r="AX25" s="73">
        <f>SUM($I25:T25)</f>
        <v>0</v>
      </c>
      <c r="AY25" s="73">
        <f>SUM($I25:U25)</f>
        <v>0</v>
      </c>
      <c r="AZ25" s="73">
        <f>SUM($I25:V25)</f>
        <v>0</v>
      </c>
      <c r="BA25" s="73">
        <f>SUM($I25:W25)</f>
        <v>0</v>
      </c>
      <c r="BB25" s="73">
        <f>SUM($I25:X25)</f>
        <v>0</v>
      </c>
      <c r="BC25" s="73">
        <f>SUM($I25:Y25)</f>
        <v>0</v>
      </c>
      <c r="BD25" s="73">
        <f>SUM($I25:Z25)</f>
        <v>0</v>
      </c>
      <c r="BE25" s="73">
        <f>SUM($I25:AA25)</f>
        <v>0</v>
      </c>
      <c r="BF25" s="73">
        <f>SUM($I25:AB25)</f>
        <v>0</v>
      </c>
      <c r="BG25" s="73">
        <f>SUM($I25:AC25)</f>
        <v>0</v>
      </c>
      <c r="BH25" s="73">
        <f>SUM($I25:AD25)</f>
        <v>0</v>
      </c>
      <c r="BI25" s="73">
        <f>SUM($I25:AE25)</f>
        <v>0</v>
      </c>
      <c r="BJ25" s="73">
        <f>SUM($I25:AF25)</f>
        <v>0</v>
      </c>
      <c r="BK25" s="73">
        <f>SUM($I25:AG25)</f>
        <v>0</v>
      </c>
      <c r="BL25" s="73">
        <f>SUM($I25:AH25)</f>
        <v>0</v>
      </c>
      <c r="BM25" s="73">
        <f>SUM($I25:AI25)</f>
        <v>0</v>
      </c>
      <c r="BN25" s="73">
        <f>SUM($I25:AJ25)</f>
        <v>0</v>
      </c>
      <c r="BO25" s="73">
        <f>SUM($I25:AK25)</f>
        <v>0</v>
      </c>
      <c r="BP25" s="74">
        <f>SUM($I25:AL25)</f>
        <v>0</v>
      </c>
      <c r="BQ25" s="76">
        <f>IF(CW25=0,0,I25/((1+Vychodiská!$C$167)^'výrobné a prevádzkové n'!CW25))</f>
        <v>0</v>
      </c>
      <c r="BR25" s="73">
        <f>IF(CX25=0,0,J25/((1+Vychodiská!$C$167)^'výrobné a prevádzkové n'!CX25))</f>
        <v>0</v>
      </c>
      <c r="BS25" s="73">
        <f>IF(CY25=0,0,K25/((1+Vychodiská!$C$167)^'výrobné a prevádzkové n'!CY25))</f>
        <v>0</v>
      </c>
      <c r="BT25" s="73">
        <f>IF(CZ25=0,0,L25/((1+Vychodiská!$C$167)^'výrobné a prevádzkové n'!CZ25))</f>
        <v>0</v>
      </c>
      <c r="BU25" s="73">
        <f>IF(DA25=0,0,M25/((1+Vychodiská!$C$167)^'výrobné a prevádzkové n'!DA25))</f>
        <v>0</v>
      </c>
      <c r="BV25" s="73">
        <f>IF(DB25=0,0,N25/((1+Vychodiská!$C$167)^'výrobné a prevádzkové n'!DB25))</f>
        <v>0</v>
      </c>
      <c r="BW25" s="73">
        <f>IF(DC25=0,0,O25/((1+Vychodiská!$C$167)^'výrobné a prevádzkové n'!DC25))</f>
        <v>0</v>
      </c>
      <c r="BX25" s="73">
        <f>IF(DD25=0,0,P25/((1+Vychodiská!$C$167)^'výrobné a prevádzkové n'!DD25))</f>
        <v>0</v>
      </c>
      <c r="BY25" s="73">
        <f>IF(DE25=0,0,Q25/((1+Vychodiská!$C$167)^'výrobné a prevádzkové n'!DE25))</f>
        <v>0</v>
      </c>
      <c r="BZ25" s="73">
        <f>IF(DF25=0,0,R25/((1+Vychodiská!$C$167)^'výrobné a prevádzkové n'!DF25))</f>
        <v>0</v>
      </c>
      <c r="CA25" s="73">
        <f>IF(DG25=0,0,S25/((1+Vychodiská!$C$167)^'výrobné a prevádzkové n'!DG25))</f>
        <v>0</v>
      </c>
      <c r="CB25" s="73">
        <f>IF(DH25=0,0,T25/((1+Vychodiská!$C$167)^'výrobné a prevádzkové n'!DH25))</f>
        <v>0</v>
      </c>
      <c r="CC25" s="73">
        <f>IF(DI25=0,0,U25/((1+Vychodiská!$C$167)^'výrobné a prevádzkové n'!DI25))</f>
        <v>0</v>
      </c>
      <c r="CD25" s="73">
        <f>IF(DJ25=0,0,V25/((1+Vychodiská!$C$167)^'výrobné a prevádzkové n'!DJ25))</f>
        <v>0</v>
      </c>
      <c r="CE25" s="73">
        <f>IF(DK25=0,0,W25/((1+Vychodiská!$C$167)^'výrobné a prevádzkové n'!DK25))</f>
        <v>0</v>
      </c>
      <c r="CF25" s="73">
        <f>IF(DL25=0,0,X25/((1+Vychodiská!$C$167)^'výrobné a prevádzkové n'!DL25))</f>
        <v>0</v>
      </c>
      <c r="CG25" s="73">
        <f>IF(DM25=0,0,Y25/((1+Vychodiská!$C$167)^'výrobné a prevádzkové n'!DM25))</f>
        <v>0</v>
      </c>
      <c r="CH25" s="73">
        <f>IF(DN25=0,0,Z25/((1+Vychodiská!$C$167)^'výrobné a prevádzkové n'!DN25))</f>
        <v>0</v>
      </c>
      <c r="CI25" s="73">
        <f>IF(DO25=0,0,AA25/((1+Vychodiská!$C$167)^'výrobné a prevádzkové n'!DO25))</f>
        <v>0</v>
      </c>
      <c r="CJ25" s="73">
        <f>IF(DP25=0,0,AB25/((1+Vychodiská!$C$167)^'výrobné a prevádzkové n'!DP25))</f>
        <v>0</v>
      </c>
      <c r="CK25" s="73">
        <f>IF(DQ25=0,0,AC25/((1+Vychodiská!$C$167)^'výrobné a prevádzkové n'!DQ25))</f>
        <v>0</v>
      </c>
      <c r="CL25" s="73">
        <f>IF(DR25=0,0,AD25/((1+Vychodiská!$C$167)^'výrobné a prevádzkové n'!DR25))</f>
        <v>0</v>
      </c>
      <c r="CM25" s="73">
        <f>IF(DS25=0,0,AE25/((1+Vychodiská!$C$167)^'výrobné a prevádzkové n'!DS25))</f>
        <v>0</v>
      </c>
      <c r="CN25" s="73">
        <f>IF(DT25=0,0,AF25/((1+Vychodiská!$C$167)^'výrobné a prevádzkové n'!DT25))</f>
        <v>0</v>
      </c>
      <c r="CO25" s="73">
        <f>IF(DU25=0,0,AG25/((1+Vychodiská!$C$167)^'výrobné a prevádzkové n'!DU25))</f>
        <v>0</v>
      </c>
      <c r="CP25" s="73">
        <f>IF(DV25=0,0,AH25/((1+Vychodiská!$C$167)^'výrobné a prevádzkové n'!DV25))</f>
        <v>0</v>
      </c>
      <c r="CQ25" s="73">
        <f>IF(DW25=0,0,AI25/((1+Vychodiská!$C$167)^'výrobné a prevádzkové n'!DW25))</f>
        <v>0</v>
      </c>
      <c r="CR25" s="73">
        <f>IF(DX25=0,0,AJ25/((1+Vychodiská!$C$167)^'výrobné a prevádzkové n'!DX25))</f>
        <v>0</v>
      </c>
      <c r="CS25" s="73">
        <f>IF(DY25=0,0,AK25/((1+Vychodiská!$C$167)^'výrobné a prevádzkové n'!DY25))</f>
        <v>0</v>
      </c>
      <c r="CT25" s="74">
        <f>IF(DZ25=0,0,AL25/((1+Vychodiská!$C$167)^'výrobné a prevádzkové n'!DZ25))</f>
        <v>0</v>
      </c>
      <c r="CU25" s="77">
        <f t="shared" ref="CU25:CU30" si="30">SUM(BQ25:CT25)</f>
        <v>0</v>
      </c>
      <c r="CW25" s="78">
        <f t="shared" ref="CW25:CW30" si="31">(VALUE(RIGHT(E25,4))-VALUE(LEFT(E25,4)))+2</f>
        <v>3</v>
      </c>
      <c r="CX25" s="78">
        <f t="shared" ref="CX25:CX30" si="32">IF(CW25=0,0,IF(CX$2&gt;$D25,0,CW25+1))</f>
        <v>4</v>
      </c>
      <c r="CY25" s="78">
        <f t="shared" ref="CY25:CY30" si="33">IF(CX25=0,0,IF(CY$2&gt;$D25,0,CX25+1))</f>
        <v>5</v>
      </c>
      <c r="CZ25" s="78">
        <f t="shared" ref="CZ25:CZ30" si="34">IF(CY25=0,0,IF(CZ$2&gt;$D25,0,CY25+1))</f>
        <v>6</v>
      </c>
      <c r="DA25" s="78">
        <f t="shared" ref="DA25:DA30" si="35">IF(CZ25=0,0,IF(DA$2&gt;$D25,0,CZ25+1))</f>
        <v>7</v>
      </c>
      <c r="DB25" s="78">
        <f t="shared" ref="DB25:DB30" si="36">IF(DA25=0,0,IF(DB$2&gt;$D25,0,DA25+1))</f>
        <v>8</v>
      </c>
      <c r="DC25" s="78">
        <f t="shared" ref="DC25:DC30" si="37">IF(DB25=0,0,IF(DC$2&gt;$D25,0,DB25+1))</f>
        <v>9</v>
      </c>
      <c r="DD25" s="78">
        <f t="shared" ref="DD25:DD30" si="38">IF(DC25=0,0,IF(DD$2&gt;$D25,0,DC25+1))</f>
        <v>10</v>
      </c>
      <c r="DE25" s="78">
        <f t="shared" ref="DE25:DE30" si="39">IF(DD25=0,0,IF(DE$2&gt;$D25,0,DD25+1))</f>
        <v>11</v>
      </c>
      <c r="DF25" s="78">
        <f t="shared" ref="DF25:DF30" si="40">IF(DE25=0,0,IF(DF$2&gt;$D25,0,DE25+1))</f>
        <v>12</v>
      </c>
      <c r="DG25" s="78">
        <f t="shared" ref="DG25:DG30" si="41">IF(DF25=0,0,IF(DG$2&gt;$D25,0,DF25+1))</f>
        <v>13</v>
      </c>
      <c r="DH25" s="78">
        <f t="shared" ref="DH25:DH30" si="42">IF(DG25=0,0,IF(DH$2&gt;$D25,0,DG25+1))</f>
        <v>14</v>
      </c>
      <c r="DI25" s="78">
        <f t="shared" ref="DI25:DI30" si="43">IF(DH25=0,0,IF(DI$2&gt;$D25,0,DH25+1))</f>
        <v>15</v>
      </c>
      <c r="DJ25" s="78">
        <f t="shared" ref="DJ25:DJ30" si="44">IF(DI25=0,0,IF(DJ$2&gt;$D25,0,DI25+1))</f>
        <v>16</v>
      </c>
      <c r="DK25" s="78">
        <f t="shared" ref="DK25:DK30" si="45">IF(DJ25=0,0,IF(DK$2&gt;$D25,0,DJ25+1))</f>
        <v>17</v>
      </c>
      <c r="DL25" s="78">
        <f t="shared" ref="DL25:DL30" si="46">IF(DK25=0,0,IF(DL$2&gt;$D25,0,DK25+1))</f>
        <v>18</v>
      </c>
      <c r="DM25" s="78">
        <f t="shared" ref="DM25:DM30" si="47">IF(DL25=0,0,IF(DM$2&gt;$D25,0,DL25+1))</f>
        <v>19</v>
      </c>
      <c r="DN25" s="78">
        <f t="shared" ref="DN25:DN30" si="48">IF(DM25=0,0,IF(DN$2&gt;$D25,0,DM25+1))</f>
        <v>20</v>
      </c>
      <c r="DO25" s="78">
        <f t="shared" ref="DO25:DO30" si="49">IF(DN25=0,0,IF(DO$2&gt;$D25,0,DN25+1))</f>
        <v>21</v>
      </c>
      <c r="DP25" s="78">
        <f t="shared" ref="DP25:DP30" si="50">IF(DO25=0,0,IF(DP$2&gt;$D25,0,DO25+1))</f>
        <v>22</v>
      </c>
      <c r="DQ25" s="78">
        <f t="shared" ref="DQ25:DQ30" si="51">IF(DP25=0,0,IF(DQ$2&gt;$D25,0,DP25+1))</f>
        <v>0</v>
      </c>
      <c r="DR25" s="78">
        <f t="shared" ref="DR25:DR30" si="52">IF(DQ25=0,0,IF(DR$2&gt;$D25,0,DQ25+1))</f>
        <v>0</v>
      </c>
      <c r="DS25" s="78">
        <f t="shared" ref="DS25:DS30" si="53">IF(DR25=0,0,IF(DS$2&gt;$D25,0,DR25+1))</f>
        <v>0</v>
      </c>
      <c r="DT25" s="78">
        <f t="shared" ref="DT25:DT30" si="54">IF(DS25=0,0,IF(DT$2&gt;$D25,0,DS25+1))</f>
        <v>0</v>
      </c>
      <c r="DU25" s="78">
        <f t="shared" ref="DU25:DU30" si="55">IF(DT25=0,0,IF(DU$2&gt;$D25,0,DT25+1))</f>
        <v>0</v>
      </c>
      <c r="DV25" s="78">
        <f t="shared" ref="DV25:DV30" si="56">IF(DU25=0,0,IF(DV$2&gt;$D25,0,DU25+1))</f>
        <v>0</v>
      </c>
      <c r="DW25" s="78">
        <f t="shared" ref="DW25:DW30" si="57">IF(DV25=0,0,IF(DW$2&gt;$D25,0,DV25+1))</f>
        <v>0</v>
      </c>
      <c r="DX25" s="78">
        <f t="shared" ref="DX25:DX30" si="58">IF(DW25=0,0,IF(DX$2&gt;$D25,0,DW25+1))</f>
        <v>0</v>
      </c>
      <c r="DY25" s="78">
        <f t="shared" ref="DY25:DY30" si="59">IF(DX25=0,0,IF(DY$2&gt;$D25,0,DX25+1))</f>
        <v>0</v>
      </c>
      <c r="DZ25" s="79">
        <f t="shared" ref="DZ25:DZ30" si="60">IF(DY25=0,0,IF(DZ$2&gt;$D25,0,DY25+1))</f>
        <v>0</v>
      </c>
    </row>
    <row r="26" spans="1:130" ht="45.5" customHeight="1" x14ac:dyDescent="0.45">
      <c r="A26" s="70">
        <v>27</v>
      </c>
      <c r="B26" s="81" t="s">
        <v>146</v>
      </c>
      <c r="C26" s="71" t="str">
        <f>INDEX(Data!$D$3:$D$29,MATCH('výrobné a prevádzkové n'!A26,Data!$A$3:$A$29,0))</f>
        <v>Rekonštrukcia horúcovodného potrubia vetiev Zvolen-Sekier a Zvolen-Zlatý Potok /časť SO 300 HV Rozvod Zvolen-Sekier</v>
      </c>
      <c r="D26" s="72">
        <f>INDEX(Data!$M$3:$M$29,MATCH('výrobné a prevádzkové n'!A26,Data!$A$3:$A$29,0))</f>
        <v>30</v>
      </c>
      <c r="E26" s="72" t="str">
        <f>INDEX(Data!$J$3:$J$29,MATCH('výrobné a prevádzkové n'!A26,Data!$A$3:$A$29,0))</f>
        <v>2024 - 2026</v>
      </c>
      <c r="F26" s="73">
        <f>INDEX(Data!$AA$3:$AA$29,MATCH('výrobné a prevádzkové n'!A26,Data!$A$3:$A$29,0))</f>
        <v>-15000</v>
      </c>
      <c r="G26" s="73">
        <f>INDEX(Data!$AC$3:$AC$29,MATCH('výrobné a prevádzkové n'!A26,Data!$A$3:$A$29,0))</f>
        <v>-25000</v>
      </c>
      <c r="H26" s="74">
        <f>INDEX(Data!$AD$3:$AD$29,MATCH('výrobné a prevádzkové n'!A26,Data!$A$3:$A$29,0))</f>
        <v>0</v>
      </c>
      <c r="I26" s="73">
        <f t="shared" ref="I26:X30" si="61">($F26+$G26-$H26)*-1</f>
        <v>40000</v>
      </c>
      <c r="J26" s="73">
        <f t="shared" si="24"/>
        <v>40000</v>
      </c>
      <c r="K26" s="73">
        <f t="shared" si="24"/>
        <v>40000</v>
      </c>
      <c r="L26" s="73">
        <f t="shared" si="24"/>
        <v>40000</v>
      </c>
      <c r="M26" s="73">
        <f t="shared" si="24"/>
        <v>40000</v>
      </c>
      <c r="N26" s="73">
        <f t="shared" si="24"/>
        <v>40000</v>
      </c>
      <c r="O26" s="73">
        <f t="shared" si="24"/>
        <v>40000</v>
      </c>
      <c r="P26" s="73">
        <f t="shared" si="24"/>
        <v>40000</v>
      </c>
      <c r="Q26" s="73">
        <f t="shared" si="24"/>
        <v>40000</v>
      </c>
      <c r="R26" s="73">
        <f t="shared" si="24"/>
        <v>40000</v>
      </c>
      <c r="S26" s="73">
        <f t="shared" si="24"/>
        <v>40000</v>
      </c>
      <c r="T26" s="73">
        <f t="shared" si="24"/>
        <v>40000</v>
      </c>
      <c r="U26" s="73">
        <f t="shared" si="24"/>
        <v>40000</v>
      </c>
      <c r="V26" s="73">
        <f t="shared" si="24"/>
        <v>40000</v>
      </c>
      <c r="W26" s="73">
        <f t="shared" si="24"/>
        <v>40000</v>
      </c>
      <c r="X26" s="73">
        <f t="shared" si="24"/>
        <v>40000</v>
      </c>
      <c r="Y26" s="73">
        <f t="shared" si="24"/>
        <v>40000</v>
      </c>
      <c r="Z26" s="73">
        <f t="shared" si="24"/>
        <v>40000</v>
      </c>
      <c r="AA26" s="73">
        <f t="shared" si="24"/>
        <v>40000</v>
      </c>
      <c r="AB26" s="73">
        <f t="shared" si="24"/>
        <v>40000</v>
      </c>
      <c r="AC26" s="73">
        <f t="shared" si="24"/>
        <v>40000</v>
      </c>
      <c r="AD26" s="73">
        <f t="shared" si="24"/>
        <v>40000</v>
      </c>
      <c r="AE26" s="73">
        <f t="shared" si="24"/>
        <v>40000</v>
      </c>
      <c r="AF26" s="73">
        <f t="shared" si="24"/>
        <v>40000</v>
      </c>
      <c r="AG26" s="73">
        <f t="shared" si="24"/>
        <v>40000</v>
      </c>
      <c r="AH26" s="73">
        <f t="shared" si="24"/>
        <v>40000</v>
      </c>
      <c r="AI26" s="73">
        <f t="shared" si="24"/>
        <v>40000</v>
      </c>
      <c r="AJ26" s="73">
        <f t="shared" si="24"/>
        <v>40000</v>
      </c>
      <c r="AK26" s="73">
        <f t="shared" si="24"/>
        <v>40000</v>
      </c>
      <c r="AL26" s="73">
        <f t="shared" si="24"/>
        <v>40000</v>
      </c>
      <c r="AM26" s="73">
        <f t="shared" si="29"/>
        <v>40000</v>
      </c>
      <c r="AN26" s="73">
        <f>SUM($I26:J26)</f>
        <v>80000</v>
      </c>
      <c r="AO26" s="73">
        <f>SUM($I26:K26)</f>
        <v>120000</v>
      </c>
      <c r="AP26" s="73">
        <f>SUM($I26:L26)</f>
        <v>160000</v>
      </c>
      <c r="AQ26" s="73">
        <f>SUM($I26:M26)</f>
        <v>200000</v>
      </c>
      <c r="AR26" s="73">
        <f>SUM($I26:N26)</f>
        <v>240000</v>
      </c>
      <c r="AS26" s="73">
        <f>SUM($I26:O26)</f>
        <v>280000</v>
      </c>
      <c r="AT26" s="73">
        <f>SUM($I26:P26)</f>
        <v>320000</v>
      </c>
      <c r="AU26" s="73">
        <f>SUM($I26:Q26)</f>
        <v>360000</v>
      </c>
      <c r="AV26" s="73">
        <f>SUM($I26:R26)</f>
        <v>400000</v>
      </c>
      <c r="AW26" s="73">
        <f>SUM($I26:S26)</f>
        <v>440000</v>
      </c>
      <c r="AX26" s="73">
        <f>SUM($I26:T26)</f>
        <v>480000</v>
      </c>
      <c r="AY26" s="73">
        <f>SUM($I26:U26)</f>
        <v>520000</v>
      </c>
      <c r="AZ26" s="73">
        <f>SUM($I26:V26)</f>
        <v>560000</v>
      </c>
      <c r="BA26" s="73">
        <f>SUM($I26:W26)</f>
        <v>600000</v>
      </c>
      <c r="BB26" s="73">
        <f>SUM($I26:X26)</f>
        <v>640000</v>
      </c>
      <c r="BC26" s="73">
        <f>SUM($I26:Y26)</f>
        <v>680000</v>
      </c>
      <c r="BD26" s="73">
        <f>SUM($I26:Z26)</f>
        <v>720000</v>
      </c>
      <c r="BE26" s="73">
        <f>SUM($I26:AA26)</f>
        <v>760000</v>
      </c>
      <c r="BF26" s="73">
        <f>SUM($I26:AB26)</f>
        <v>800000</v>
      </c>
      <c r="BG26" s="73">
        <f>SUM($I26:AC26)</f>
        <v>840000</v>
      </c>
      <c r="BH26" s="73">
        <f>SUM($I26:AD26)</f>
        <v>880000</v>
      </c>
      <c r="BI26" s="73">
        <f>SUM($I26:AE26)</f>
        <v>920000</v>
      </c>
      <c r="BJ26" s="73">
        <f>SUM($I26:AF26)</f>
        <v>960000</v>
      </c>
      <c r="BK26" s="73">
        <f>SUM($I26:AG26)</f>
        <v>1000000</v>
      </c>
      <c r="BL26" s="73">
        <f>SUM($I26:AH26)</f>
        <v>1040000</v>
      </c>
      <c r="BM26" s="73">
        <f>SUM($I26:AI26)</f>
        <v>1080000</v>
      </c>
      <c r="BN26" s="73">
        <f>SUM($I26:AJ26)</f>
        <v>1120000</v>
      </c>
      <c r="BO26" s="73">
        <f>SUM($I26:AK26)</f>
        <v>1160000</v>
      </c>
      <c r="BP26" s="74">
        <f>SUM($I26:AL26)</f>
        <v>1200000</v>
      </c>
      <c r="BQ26" s="76">
        <f>IF(CW26=0,0,I26/((1+Vychodiská!$C$167)^'výrobné a prevádzkové n'!CW26))</f>
        <v>34192.167641189029</v>
      </c>
      <c r="BR26" s="73">
        <f>IF(CX26=0,0,J26/((1+Vychodiská!$C$167)^'výrobné a prevádzkové n'!CX26))</f>
        <v>32877.084270374064</v>
      </c>
      <c r="BS26" s="73">
        <f>IF(CY26=0,0,K26/((1+Vychodiská!$C$167)^'výrobné a prevádzkové n'!CY26))</f>
        <v>31612.581029205827</v>
      </c>
      <c r="BT26" s="73">
        <f>IF(CZ26=0,0,L26/((1+Vychodiská!$C$167)^'výrobné a prevádzkové n'!CZ26))</f>
        <v>30396.712528082531</v>
      </c>
      <c r="BU26" s="73">
        <f>IF(DA26=0,0,M26/((1+Vychodiská!$C$167)^'výrobné a prevádzkové n'!DA26))</f>
        <v>29227.60820007935</v>
      </c>
      <c r="BV26" s="73">
        <f>IF(DB26=0,0,N26/((1+Vychodiská!$C$167)^'výrobné a prevádzkové n'!DB26))</f>
        <v>28103.469423153219</v>
      </c>
      <c r="BW26" s="73">
        <f>IF(DC26=0,0,O26/((1+Vychodiská!$C$167)^'výrobné a prevádzkové n'!DC26))</f>
        <v>27022.566753031941</v>
      </c>
      <c r="BX26" s="73">
        <f>IF(DD26=0,0,P26/((1+Vychodiská!$C$167)^'výrobné a prevádzkové n'!DD26))</f>
        <v>25983.237262530714</v>
      </c>
      <c r="BY26" s="73">
        <f>IF(DE26=0,0,Q26/((1+Vychodiská!$C$167)^'výrobné a prevádzkové n'!DE26))</f>
        <v>24983.881983202606</v>
      </c>
      <c r="BZ26" s="73">
        <f>IF(DF26=0,0,R26/((1+Vychodiská!$C$167)^'výrobné a prevádzkové n'!DF26))</f>
        <v>24022.963445387119</v>
      </c>
      <c r="CA26" s="73">
        <f>IF(DG26=0,0,S26/((1+Vychodiská!$C$167)^'výrobné a prevádzkové n'!DG26))</f>
        <v>23099.003312872232</v>
      </c>
      <c r="CB26" s="73">
        <f>IF(DH26=0,0,T26/((1+Vychodiská!$C$167)^'výrobné a prevádzkové n'!DH26))</f>
        <v>22210.58010853099</v>
      </c>
      <c r="CC26" s="73">
        <f>IF(DI26=0,0,U26/((1+Vychodiská!$C$167)^'výrobné a prevádzkové n'!DI26))</f>
        <v>21356.327027433643</v>
      </c>
      <c r="CD26" s="73">
        <f>IF(DJ26=0,0,V26/((1+Vychodiská!$C$167)^'výrobné a prevádzkové n'!DJ26))</f>
        <v>20534.929834070808</v>
      </c>
      <c r="CE26" s="73">
        <f>IF(DK26=0,0,W26/((1+Vychodiská!$C$167)^'výrobné a prevádzkové n'!DK26))</f>
        <v>19745.1248404527</v>
      </c>
      <c r="CF26" s="73">
        <f>IF(DL26=0,0,X26/((1+Vychodiská!$C$167)^'výrobné a prevádzkové n'!DL26))</f>
        <v>18985.69696197375</v>
      </c>
      <c r="CG26" s="73">
        <f>IF(DM26=0,0,Y26/((1+Vychodiská!$C$167)^'výrobné a prevádzkové n'!DM26))</f>
        <v>18255.477848051683</v>
      </c>
      <c r="CH26" s="73">
        <f>IF(DN26=0,0,Z26/((1+Vychodiská!$C$167)^'výrobné a prevádzkové n'!DN26))</f>
        <v>17553.344084665074</v>
      </c>
      <c r="CI26" s="73">
        <f>IF(DO26=0,0,AA26/((1+Vychodiská!$C$167)^'výrobné a prevádzkové n'!DO26))</f>
        <v>16878.21546602411</v>
      </c>
      <c r="CJ26" s="73">
        <f>IF(DP26=0,0,AB26/((1+Vychodiská!$C$167)^'výrobné a prevádzkové n'!DP26))</f>
        <v>16229.053332715494</v>
      </c>
      <c r="CK26" s="73">
        <f>IF(DQ26=0,0,AC26/((1+Vychodiská!$C$167)^'výrobné a prevádzkové n'!DQ26))</f>
        <v>15604.858973764896</v>
      </c>
      <c r="CL26" s="73">
        <f>IF(DR26=0,0,AD26/((1+Vychodiská!$C$167)^'výrobné a prevádzkové n'!DR26))</f>
        <v>15004.67209015855</v>
      </c>
      <c r="CM26" s="73">
        <f>IF(DS26=0,0,AE26/((1+Vychodiská!$C$167)^'výrobné a prevádzkové n'!DS26))</f>
        <v>14427.569317460147</v>
      </c>
      <c r="CN26" s="73">
        <f>IF(DT26=0,0,AF26/((1+Vychodiská!$C$167)^'výrobné a prevádzkové n'!DT26))</f>
        <v>13872.66280525014</v>
      </c>
      <c r="CO26" s="73">
        <f>IF(DU26=0,0,AG26/((1+Vychodiská!$C$167)^'výrobné a prevádzkové n'!DU26))</f>
        <v>13339.098851202056</v>
      </c>
      <c r="CP26" s="73">
        <f>IF(DV26=0,0,AH26/((1+Vychodiská!$C$167)^'výrobné a prevádzkové n'!DV26))</f>
        <v>12826.056587694284</v>
      </c>
      <c r="CQ26" s="73">
        <f>IF(DW26=0,0,AI26/((1+Vychodiská!$C$167)^'výrobné a prevádzkové n'!DW26))</f>
        <v>12332.746718936813</v>
      </c>
      <c r="CR26" s="73">
        <f>IF(DX26=0,0,AJ26/((1+Vychodiská!$C$167)^'výrobné a prevádzkové n'!DX26))</f>
        <v>11858.410306670012</v>
      </c>
      <c r="CS26" s="73">
        <f>IF(DY26=0,0,AK26/((1+Vychodiská!$C$167)^'výrobné a prevádzkové n'!DY26))</f>
        <v>11402.317602567318</v>
      </c>
      <c r="CT26" s="74">
        <f>IF(DZ26=0,0,AL26/((1+Vychodiská!$C$167)^'výrobné a prevádzkové n'!DZ26))</f>
        <v>10963.766925545498</v>
      </c>
      <c r="CU26" s="77">
        <f t="shared" si="30"/>
        <v>614902.18553227675</v>
      </c>
      <c r="CW26" s="78">
        <f t="shared" si="31"/>
        <v>4</v>
      </c>
      <c r="CX26" s="78">
        <f t="shared" si="32"/>
        <v>5</v>
      </c>
      <c r="CY26" s="78">
        <f t="shared" si="33"/>
        <v>6</v>
      </c>
      <c r="CZ26" s="78">
        <f t="shared" si="34"/>
        <v>7</v>
      </c>
      <c r="DA26" s="78">
        <f t="shared" si="35"/>
        <v>8</v>
      </c>
      <c r="DB26" s="78">
        <f t="shared" si="36"/>
        <v>9</v>
      </c>
      <c r="DC26" s="78">
        <f t="shared" si="37"/>
        <v>10</v>
      </c>
      <c r="DD26" s="78">
        <f t="shared" si="38"/>
        <v>11</v>
      </c>
      <c r="DE26" s="78">
        <f t="shared" si="39"/>
        <v>12</v>
      </c>
      <c r="DF26" s="78">
        <f t="shared" si="40"/>
        <v>13</v>
      </c>
      <c r="DG26" s="78">
        <f t="shared" si="41"/>
        <v>14</v>
      </c>
      <c r="DH26" s="78">
        <f t="shared" si="42"/>
        <v>15</v>
      </c>
      <c r="DI26" s="78">
        <f t="shared" si="43"/>
        <v>16</v>
      </c>
      <c r="DJ26" s="78">
        <f t="shared" si="44"/>
        <v>17</v>
      </c>
      <c r="DK26" s="78">
        <f t="shared" si="45"/>
        <v>18</v>
      </c>
      <c r="DL26" s="78">
        <f t="shared" si="46"/>
        <v>19</v>
      </c>
      <c r="DM26" s="78">
        <f t="shared" si="47"/>
        <v>20</v>
      </c>
      <c r="DN26" s="78">
        <f t="shared" si="48"/>
        <v>21</v>
      </c>
      <c r="DO26" s="78">
        <f t="shared" si="49"/>
        <v>22</v>
      </c>
      <c r="DP26" s="78">
        <f t="shared" si="50"/>
        <v>23</v>
      </c>
      <c r="DQ26" s="78">
        <f t="shared" si="51"/>
        <v>24</v>
      </c>
      <c r="DR26" s="78">
        <f t="shared" si="52"/>
        <v>25</v>
      </c>
      <c r="DS26" s="78">
        <f t="shared" si="53"/>
        <v>26</v>
      </c>
      <c r="DT26" s="78">
        <f t="shared" si="54"/>
        <v>27</v>
      </c>
      <c r="DU26" s="78">
        <f t="shared" si="55"/>
        <v>28</v>
      </c>
      <c r="DV26" s="78">
        <f t="shared" si="56"/>
        <v>29</v>
      </c>
      <c r="DW26" s="78">
        <f t="shared" si="57"/>
        <v>30</v>
      </c>
      <c r="DX26" s="78">
        <f t="shared" si="58"/>
        <v>31</v>
      </c>
      <c r="DY26" s="78">
        <f t="shared" si="59"/>
        <v>32</v>
      </c>
      <c r="DZ26" s="79">
        <f t="shared" si="60"/>
        <v>33</v>
      </c>
    </row>
    <row r="27" spans="1:130" ht="45.5" customHeight="1" x14ac:dyDescent="0.45">
      <c r="A27" s="70">
        <v>28</v>
      </c>
      <c r="B27" s="81" t="s">
        <v>146</v>
      </c>
      <c r="C27" s="71" t="str">
        <f>INDEX(Data!$D$3:$D$29,MATCH('výrobné a prevádzkové n'!A27,Data!$A$3:$A$29,0))</f>
        <v>Rekonštrukcia horúcovodného potrubia vetiev Zvolen-Sekier a Zvolen-Zlatý Potok /časť SO 400 HV Rozvod Zvolen-Zlatý Potok a akumulácia tepla</v>
      </c>
      <c r="D27" s="72">
        <f>INDEX(Data!$M$3:$M$29,MATCH('výrobné a prevádzkové n'!A27,Data!$A$3:$A$29,0))</f>
        <v>30</v>
      </c>
      <c r="E27" s="72">
        <f>INDEX(Data!$J$3:$J$29,MATCH('výrobné a prevádzkové n'!A27,Data!$A$3:$A$29,0))</f>
        <v>2024</v>
      </c>
      <c r="F27" s="73">
        <f>INDEX(Data!$AA$3:$AA$29,MATCH('výrobné a prevádzkové n'!A27,Data!$A$3:$A$29,0))</f>
        <v>-20000</v>
      </c>
      <c r="G27" s="73">
        <f>INDEX(Data!$AC$3:$AC$29,MATCH('výrobné a prevádzkové n'!A27,Data!$A$3:$A$29,0))</f>
        <v>-25000</v>
      </c>
      <c r="H27" s="74">
        <f>INDEX(Data!$AD$3:$AD$29,MATCH('výrobné a prevádzkové n'!A27,Data!$A$3:$A$29,0))</f>
        <v>0</v>
      </c>
      <c r="I27" s="73">
        <f t="shared" si="61"/>
        <v>45000</v>
      </c>
      <c r="J27" s="73">
        <f t="shared" si="24"/>
        <v>45000</v>
      </c>
      <c r="K27" s="73">
        <f t="shared" si="24"/>
        <v>45000</v>
      </c>
      <c r="L27" s="73">
        <f t="shared" si="24"/>
        <v>45000</v>
      </c>
      <c r="M27" s="73">
        <f t="shared" si="24"/>
        <v>45000</v>
      </c>
      <c r="N27" s="73">
        <f t="shared" si="24"/>
        <v>45000</v>
      </c>
      <c r="O27" s="73">
        <f t="shared" si="24"/>
        <v>45000</v>
      </c>
      <c r="P27" s="73">
        <f t="shared" si="24"/>
        <v>45000</v>
      </c>
      <c r="Q27" s="73">
        <f t="shared" si="24"/>
        <v>45000</v>
      </c>
      <c r="R27" s="73">
        <f t="shared" si="24"/>
        <v>45000</v>
      </c>
      <c r="S27" s="73">
        <f t="shared" si="24"/>
        <v>45000</v>
      </c>
      <c r="T27" s="73">
        <f t="shared" si="24"/>
        <v>45000</v>
      </c>
      <c r="U27" s="73">
        <f t="shared" si="24"/>
        <v>45000</v>
      </c>
      <c r="V27" s="73">
        <f t="shared" si="24"/>
        <v>45000</v>
      </c>
      <c r="W27" s="73">
        <f t="shared" si="24"/>
        <v>45000</v>
      </c>
      <c r="X27" s="73">
        <f t="shared" si="24"/>
        <v>45000</v>
      </c>
      <c r="Y27" s="73">
        <f t="shared" si="24"/>
        <v>45000</v>
      </c>
      <c r="Z27" s="73">
        <f t="shared" si="24"/>
        <v>45000</v>
      </c>
      <c r="AA27" s="73">
        <f t="shared" si="24"/>
        <v>45000</v>
      </c>
      <c r="AB27" s="73">
        <f t="shared" si="24"/>
        <v>45000</v>
      </c>
      <c r="AC27" s="73">
        <f t="shared" si="24"/>
        <v>45000</v>
      </c>
      <c r="AD27" s="73">
        <f t="shared" si="24"/>
        <v>45000</v>
      </c>
      <c r="AE27" s="73">
        <f t="shared" si="24"/>
        <v>45000</v>
      </c>
      <c r="AF27" s="73">
        <f t="shared" si="24"/>
        <v>45000</v>
      </c>
      <c r="AG27" s="73">
        <f t="shared" si="24"/>
        <v>45000</v>
      </c>
      <c r="AH27" s="73">
        <f t="shared" si="24"/>
        <v>45000</v>
      </c>
      <c r="AI27" s="73">
        <f t="shared" si="24"/>
        <v>45000</v>
      </c>
      <c r="AJ27" s="73">
        <f t="shared" si="24"/>
        <v>45000</v>
      </c>
      <c r="AK27" s="73">
        <f t="shared" si="24"/>
        <v>45000</v>
      </c>
      <c r="AL27" s="73">
        <f t="shared" si="24"/>
        <v>45000</v>
      </c>
      <c r="AM27" s="73">
        <f t="shared" si="29"/>
        <v>45000</v>
      </c>
      <c r="AN27" s="73">
        <f>SUM($I27:J27)</f>
        <v>90000</v>
      </c>
      <c r="AO27" s="73">
        <f>SUM($I27:K27)</f>
        <v>135000</v>
      </c>
      <c r="AP27" s="73">
        <f>SUM($I27:L27)</f>
        <v>180000</v>
      </c>
      <c r="AQ27" s="73">
        <f>SUM($I27:M27)</f>
        <v>225000</v>
      </c>
      <c r="AR27" s="73">
        <f>SUM($I27:N27)</f>
        <v>270000</v>
      </c>
      <c r="AS27" s="73">
        <f>SUM($I27:O27)</f>
        <v>315000</v>
      </c>
      <c r="AT27" s="73">
        <f>SUM($I27:P27)</f>
        <v>360000</v>
      </c>
      <c r="AU27" s="73">
        <f>SUM($I27:Q27)</f>
        <v>405000</v>
      </c>
      <c r="AV27" s="73">
        <f>SUM($I27:R27)</f>
        <v>450000</v>
      </c>
      <c r="AW27" s="73">
        <f>SUM($I27:S27)</f>
        <v>495000</v>
      </c>
      <c r="AX27" s="73">
        <f>SUM($I27:T27)</f>
        <v>540000</v>
      </c>
      <c r="AY27" s="73">
        <f>SUM($I27:U27)</f>
        <v>585000</v>
      </c>
      <c r="AZ27" s="73">
        <f>SUM($I27:V27)</f>
        <v>630000</v>
      </c>
      <c r="BA27" s="73">
        <f>SUM($I27:W27)</f>
        <v>675000</v>
      </c>
      <c r="BB27" s="73">
        <f>SUM($I27:X27)</f>
        <v>720000</v>
      </c>
      <c r="BC27" s="73">
        <f>SUM($I27:Y27)</f>
        <v>765000</v>
      </c>
      <c r="BD27" s="73">
        <f>SUM($I27:Z27)</f>
        <v>810000</v>
      </c>
      <c r="BE27" s="73">
        <f>SUM($I27:AA27)</f>
        <v>855000</v>
      </c>
      <c r="BF27" s="73">
        <f>SUM($I27:AB27)</f>
        <v>900000</v>
      </c>
      <c r="BG27" s="73">
        <f>SUM($I27:AC27)</f>
        <v>945000</v>
      </c>
      <c r="BH27" s="73">
        <f>SUM($I27:AD27)</f>
        <v>990000</v>
      </c>
      <c r="BI27" s="73">
        <f>SUM($I27:AE27)</f>
        <v>1035000</v>
      </c>
      <c r="BJ27" s="73">
        <f>SUM($I27:AF27)</f>
        <v>1080000</v>
      </c>
      <c r="BK27" s="73">
        <f>SUM($I27:AG27)</f>
        <v>1125000</v>
      </c>
      <c r="BL27" s="73">
        <f>SUM($I27:AH27)</f>
        <v>1170000</v>
      </c>
      <c r="BM27" s="73">
        <f>SUM($I27:AI27)</f>
        <v>1215000</v>
      </c>
      <c r="BN27" s="73">
        <f>SUM($I27:AJ27)</f>
        <v>1260000</v>
      </c>
      <c r="BO27" s="73">
        <f>SUM($I27:AK27)</f>
        <v>1305000</v>
      </c>
      <c r="BP27" s="74">
        <f>SUM($I27:AL27)</f>
        <v>1350000</v>
      </c>
      <c r="BQ27" s="76">
        <f>IF(CW27=0,0,I27/((1+Vychodiská!$C$167)^'výrobné a prevádzkové n'!CW27))</f>
        <v>41605.029585798809</v>
      </c>
      <c r="BR27" s="73">
        <f>IF(CX27=0,0,J27/((1+Vychodiská!$C$167)^'výrobné a prevádzkové n'!CX27))</f>
        <v>40004.836140191168</v>
      </c>
      <c r="BS27" s="73">
        <f>IF(CY27=0,0,K27/((1+Vychodiská!$C$167)^'výrobné a prevádzkové n'!CY27))</f>
        <v>38466.188596337655</v>
      </c>
      <c r="BT27" s="73">
        <f>IF(CZ27=0,0,L27/((1+Vychodiská!$C$167)^'výrobné a prevádzkové n'!CZ27))</f>
        <v>36986.719804170818</v>
      </c>
      <c r="BU27" s="73">
        <f>IF(DA27=0,0,M27/((1+Vychodiská!$C$167)^'výrobné a prevádzkové n'!DA27))</f>
        <v>35564.153657856557</v>
      </c>
      <c r="BV27" s="73">
        <f>IF(DB27=0,0,N27/((1+Vychodiská!$C$167)^'výrobné a prevádzkové n'!DB27))</f>
        <v>34196.301594092845</v>
      </c>
      <c r="BW27" s="73">
        <f>IF(DC27=0,0,O27/((1+Vychodiská!$C$167)^'výrobné a prevádzkové n'!DC27))</f>
        <v>32881.059225089273</v>
      </c>
      <c r="BX27" s="73">
        <f>IF(DD27=0,0,P27/((1+Vychodiská!$C$167)^'výrobné a prevádzkové n'!DD27))</f>
        <v>31616.403101047374</v>
      </c>
      <c r="BY27" s="73">
        <f>IF(DE27=0,0,Q27/((1+Vychodiská!$C$167)^'výrobné a prevádzkové n'!DE27))</f>
        <v>30400.387597160934</v>
      </c>
      <c r="BZ27" s="73">
        <f>IF(DF27=0,0,R27/((1+Vychodiská!$C$167)^'výrobné a prevádzkové n'!DF27))</f>
        <v>29231.141920347054</v>
      </c>
      <c r="CA27" s="73">
        <f>IF(DG27=0,0,S27/((1+Vychodiská!$C$167)^'výrobné a prevádzkové n'!DG27))</f>
        <v>28106.86723110293</v>
      </c>
      <c r="CB27" s="73">
        <f>IF(DH27=0,0,T27/((1+Vychodiská!$C$167)^'výrobné a prevádzkové n'!DH27))</f>
        <v>27025.833876060511</v>
      </c>
      <c r="CC27" s="73">
        <f>IF(DI27=0,0,U27/((1+Vychodiská!$C$167)^'výrobné a prevádzkové n'!DI27))</f>
        <v>25986.37872698126</v>
      </c>
      <c r="CD27" s="73">
        <f>IF(DJ27=0,0,V27/((1+Vychodiská!$C$167)^'výrobné a prevádzkové n'!DJ27))</f>
        <v>24986.902622097365</v>
      </c>
      <c r="CE27" s="73">
        <f>IF(DK27=0,0,W27/((1+Vychodiská!$C$167)^'výrobné a prevádzkové n'!DK27))</f>
        <v>24025.867905862848</v>
      </c>
      <c r="CF27" s="73">
        <f>IF(DL27=0,0,X27/((1+Vychodiská!$C$167)^'výrobné a prevádzkové n'!DL27))</f>
        <v>23101.796063329661</v>
      </c>
      <c r="CG27" s="73">
        <f>IF(DM27=0,0,Y27/((1+Vychodiská!$C$167)^'výrobné a prevádzkové n'!DM27))</f>
        <v>22213.265445509285</v>
      </c>
      <c r="CH27" s="73">
        <f>IF(DN27=0,0,Z27/((1+Vychodiská!$C$167)^'výrobné a prevádzkové n'!DN27))</f>
        <v>21358.909082220467</v>
      </c>
      <c r="CI27" s="73">
        <f>IF(DO27=0,0,AA27/((1+Vychodiská!$C$167)^'výrobné a prevádzkové n'!DO27))</f>
        <v>20537.412579058142</v>
      </c>
      <c r="CJ27" s="73">
        <f>IF(DP27=0,0,AB27/((1+Vychodiská!$C$167)^'výrobné a prevádzkové n'!DP27))</f>
        <v>19747.51209524821</v>
      </c>
      <c r="CK27" s="73">
        <f>IF(DQ27=0,0,AC27/((1+Vychodiská!$C$167)^'výrobné a prevádzkové n'!DQ27))</f>
        <v>18987.992399277126</v>
      </c>
      <c r="CL27" s="73">
        <f>IF(DR27=0,0,AD27/((1+Vychodiská!$C$167)^'výrobné a prevádzkové n'!DR27))</f>
        <v>18257.684999304929</v>
      </c>
      <c r="CM27" s="73">
        <f>IF(DS27=0,0,AE27/((1+Vychodiská!$C$167)^'výrobné a prevádzkové n'!DS27))</f>
        <v>17555.466345485507</v>
      </c>
      <c r="CN27" s="73">
        <f>IF(DT27=0,0,AF27/((1+Vychodiská!$C$167)^'výrobné a prevádzkové n'!DT27))</f>
        <v>16880.256101428371</v>
      </c>
      <c r="CO27" s="73">
        <f>IF(DU27=0,0,AG27/((1+Vychodiská!$C$167)^'výrobné a prevádzkové n'!DU27))</f>
        <v>16231.015482142666</v>
      </c>
      <c r="CP27" s="73">
        <f>IF(DV27=0,0,AH27/((1+Vychodiská!$C$167)^'výrobné a prevádzkové n'!DV27))</f>
        <v>15606.745655906409</v>
      </c>
      <c r="CQ27" s="73">
        <f>IF(DW27=0,0,AI27/((1+Vychodiská!$C$167)^'výrobné a prevádzkové n'!DW27))</f>
        <v>15006.486207602313</v>
      </c>
      <c r="CR27" s="73">
        <f>IF(DX27=0,0,AJ27/((1+Vychodiská!$C$167)^'výrobné a prevádzkové n'!DX27))</f>
        <v>14429.313661156069</v>
      </c>
      <c r="CS27" s="73">
        <f>IF(DY27=0,0,AK27/((1+Vychodiská!$C$167)^'výrobné a prevádzkové n'!DY27))</f>
        <v>13874.340058803915</v>
      </c>
      <c r="CT27" s="74">
        <f>IF(DZ27=0,0,AL27/((1+Vychodiská!$C$167)^'výrobné a prevádzkové n'!DZ27))</f>
        <v>13340.711595003762</v>
      </c>
      <c r="CU27" s="77">
        <f t="shared" si="30"/>
        <v>748212.97935567435</v>
      </c>
      <c r="CW27" s="78">
        <f t="shared" si="31"/>
        <v>2</v>
      </c>
      <c r="CX27" s="78">
        <f t="shared" si="32"/>
        <v>3</v>
      </c>
      <c r="CY27" s="78">
        <f t="shared" si="33"/>
        <v>4</v>
      </c>
      <c r="CZ27" s="78">
        <f t="shared" si="34"/>
        <v>5</v>
      </c>
      <c r="DA27" s="78">
        <f t="shared" si="35"/>
        <v>6</v>
      </c>
      <c r="DB27" s="78">
        <f t="shared" si="36"/>
        <v>7</v>
      </c>
      <c r="DC27" s="78">
        <f t="shared" si="37"/>
        <v>8</v>
      </c>
      <c r="DD27" s="78">
        <f t="shared" si="38"/>
        <v>9</v>
      </c>
      <c r="DE27" s="78">
        <f t="shared" si="39"/>
        <v>10</v>
      </c>
      <c r="DF27" s="78">
        <f t="shared" si="40"/>
        <v>11</v>
      </c>
      <c r="DG27" s="78">
        <f t="shared" si="41"/>
        <v>12</v>
      </c>
      <c r="DH27" s="78">
        <f t="shared" si="42"/>
        <v>13</v>
      </c>
      <c r="DI27" s="78">
        <f t="shared" si="43"/>
        <v>14</v>
      </c>
      <c r="DJ27" s="78">
        <f t="shared" si="44"/>
        <v>15</v>
      </c>
      <c r="DK27" s="78">
        <f t="shared" si="45"/>
        <v>16</v>
      </c>
      <c r="DL27" s="78">
        <f t="shared" si="46"/>
        <v>17</v>
      </c>
      <c r="DM27" s="78">
        <f t="shared" si="47"/>
        <v>18</v>
      </c>
      <c r="DN27" s="78">
        <f t="shared" si="48"/>
        <v>19</v>
      </c>
      <c r="DO27" s="78">
        <f t="shared" si="49"/>
        <v>20</v>
      </c>
      <c r="DP27" s="78">
        <f t="shared" si="50"/>
        <v>21</v>
      </c>
      <c r="DQ27" s="78">
        <f t="shared" si="51"/>
        <v>22</v>
      </c>
      <c r="DR27" s="78">
        <f t="shared" si="52"/>
        <v>23</v>
      </c>
      <c r="DS27" s="78">
        <f t="shared" si="53"/>
        <v>24</v>
      </c>
      <c r="DT27" s="78">
        <f t="shared" si="54"/>
        <v>25</v>
      </c>
      <c r="DU27" s="78">
        <f t="shared" si="55"/>
        <v>26</v>
      </c>
      <c r="DV27" s="78">
        <f t="shared" si="56"/>
        <v>27</v>
      </c>
      <c r="DW27" s="78">
        <f t="shared" si="57"/>
        <v>28</v>
      </c>
      <c r="DX27" s="78">
        <f t="shared" si="58"/>
        <v>29</v>
      </c>
      <c r="DY27" s="78">
        <f t="shared" si="59"/>
        <v>30</v>
      </c>
      <c r="DZ27" s="79">
        <f t="shared" si="60"/>
        <v>31</v>
      </c>
    </row>
    <row r="28" spans="1:130" ht="45.5" customHeight="1" x14ac:dyDescent="0.45">
      <c r="A28" s="70">
        <v>29</v>
      </c>
      <c r="B28" s="81" t="s">
        <v>146</v>
      </c>
      <c r="C28" s="71" t="str">
        <f>INDEX(Data!$D$3:$D$29,MATCH('výrobné a prevádzkové n'!A28,Data!$A$3:$A$29,0))</f>
        <v>Zdroj KVET v Teplárni A  a zvýšenie parametrov parných kotlov PK1, PK2</v>
      </c>
      <c r="D28" s="72">
        <f>INDEX(Data!$M$3:$M$29,MATCH('výrobné a prevádzkové n'!A28,Data!$A$3:$A$29,0))</f>
        <v>25</v>
      </c>
      <c r="E28" s="72" t="str">
        <f>INDEX(Data!$J$3:$J$29,MATCH('výrobné a prevádzkové n'!A28,Data!$A$3:$A$29,0))</f>
        <v>2024 - 2025</v>
      </c>
      <c r="F28" s="73">
        <f>INDEX(Data!$AA$3:$AA$29,MATCH('výrobné a prevádzkové n'!A28,Data!$A$3:$A$29,0))</f>
        <v>0</v>
      </c>
      <c r="G28" s="73">
        <f>INDEX(Data!$AC$3:$AC$29,MATCH('výrobné a prevádzkové n'!A28,Data!$A$3:$A$29,0))</f>
        <v>1200000</v>
      </c>
      <c r="H28" s="74">
        <f>INDEX(Data!$AD$3:$AD$29,MATCH('výrobné a prevádzkové n'!A28,Data!$A$3:$A$29,0))</f>
        <v>1339703</v>
      </c>
      <c r="I28" s="73">
        <f t="shared" si="61"/>
        <v>139703</v>
      </c>
      <c r="J28" s="73">
        <f t="shared" si="24"/>
        <v>139703</v>
      </c>
      <c r="K28" s="73">
        <f t="shared" si="24"/>
        <v>139703</v>
      </c>
      <c r="L28" s="73">
        <f t="shared" si="24"/>
        <v>139703</v>
      </c>
      <c r="M28" s="73">
        <f t="shared" si="24"/>
        <v>139703</v>
      </c>
      <c r="N28" s="73">
        <f t="shared" si="24"/>
        <v>139703</v>
      </c>
      <c r="O28" s="73">
        <f t="shared" si="24"/>
        <v>139703</v>
      </c>
      <c r="P28" s="73">
        <f t="shared" si="24"/>
        <v>139703</v>
      </c>
      <c r="Q28" s="73">
        <f t="shared" si="24"/>
        <v>139703</v>
      </c>
      <c r="R28" s="73">
        <f t="shared" si="24"/>
        <v>139703</v>
      </c>
      <c r="S28" s="73">
        <f t="shared" si="24"/>
        <v>139703</v>
      </c>
      <c r="T28" s="73">
        <f t="shared" si="24"/>
        <v>139703</v>
      </c>
      <c r="U28" s="73">
        <f t="shared" si="24"/>
        <v>139703</v>
      </c>
      <c r="V28" s="73">
        <f t="shared" si="24"/>
        <v>139703</v>
      </c>
      <c r="W28" s="73">
        <f t="shared" si="24"/>
        <v>139703</v>
      </c>
      <c r="X28" s="73">
        <f t="shared" si="24"/>
        <v>139703</v>
      </c>
      <c r="Y28" s="73">
        <f t="shared" si="24"/>
        <v>139703</v>
      </c>
      <c r="Z28" s="73">
        <f t="shared" si="24"/>
        <v>139703</v>
      </c>
      <c r="AA28" s="73">
        <f t="shared" si="24"/>
        <v>139703</v>
      </c>
      <c r="AB28" s="73">
        <f t="shared" si="24"/>
        <v>139703</v>
      </c>
      <c r="AC28" s="73">
        <f t="shared" si="24"/>
        <v>139703</v>
      </c>
      <c r="AD28" s="73">
        <f t="shared" si="24"/>
        <v>139703</v>
      </c>
      <c r="AE28" s="73">
        <f t="shared" si="24"/>
        <v>139703</v>
      </c>
      <c r="AF28" s="73">
        <f t="shared" si="24"/>
        <v>139703</v>
      </c>
      <c r="AG28" s="73">
        <f t="shared" si="24"/>
        <v>139703</v>
      </c>
      <c r="AH28" s="73">
        <f t="shared" si="24"/>
        <v>139703</v>
      </c>
      <c r="AI28" s="73">
        <f t="shared" si="24"/>
        <v>139703</v>
      </c>
      <c r="AJ28" s="73">
        <f t="shared" si="24"/>
        <v>139703</v>
      </c>
      <c r="AK28" s="73">
        <f t="shared" si="24"/>
        <v>139703</v>
      </c>
      <c r="AL28" s="73">
        <f t="shared" si="24"/>
        <v>139703</v>
      </c>
      <c r="AM28" s="73">
        <f t="shared" si="29"/>
        <v>139703</v>
      </c>
      <c r="AN28" s="73">
        <f>SUM($I28:J28)</f>
        <v>279406</v>
      </c>
      <c r="AO28" s="73">
        <f>SUM($I28:K28)</f>
        <v>419109</v>
      </c>
      <c r="AP28" s="73">
        <f>SUM($I28:L28)</f>
        <v>558812</v>
      </c>
      <c r="AQ28" s="73">
        <f>SUM($I28:M28)</f>
        <v>698515</v>
      </c>
      <c r="AR28" s="73">
        <f>SUM($I28:N28)</f>
        <v>838218</v>
      </c>
      <c r="AS28" s="73">
        <f>SUM($I28:O28)</f>
        <v>977921</v>
      </c>
      <c r="AT28" s="73">
        <f>SUM($I28:P28)</f>
        <v>1117624</v>
      </c>
      <c r="AU28" s="73">
        <f>SUM($I28:Q28)</f>
        <v>1257327</v>
      </c>
      <c r="AV28" s="73">
        <f>SUM($I28:R28)</f>
        <v>1397030</v>
      </c>
      <c r="AW28" s="73">
        <f>SUM($I28:S28)</f>
        <v>1536733</v>
      </c>
      <c r="AX28" s="73">
        <f>SUM($I28:T28)</f>
        <v>1676436</v>
      </c>
      <c r="AY28" s="73">
        <f>SUM($I28:U28)</f>
        <v>1816139</v>
      </c>
      <c r="AZ28" s="73">
        <f>SUM($I28:V28)</f>
        <v>1955842</v>
      </c>
      <c r="BA28" s="73">
        <f>SUM($I28:W28)</f>
        <v>2095545</v>
      </c>
      <c r="BB28" s="73">
        <f>SUM($I28:X28)</f>
        <v>2235248</v>
      </c>
      <c r="BC28" s="73">
        <f>SUM($I28:Y28)</f>
        <v>2374951</v>
      </c>
      <c r="BD28" s="73">
        <f>SUM($I28:Z28)</f>
        <v>2514654</v>
      </c>
      <c r="BE28" s="73">
        <f>SUM($I28:AA28)</f>
        <v>2654357</v>
      </c>
      <c r="BF28" s="73">
        <f>SUM($I28:AB28)</f>
        <v>2794060</v>
      </c>
      <c r="BG28" s="73">
        <f>SUM($I28:AC28)</f>
        <v>2933763</v>
      </c>
      <c r="BH28" s="73">
        <f>SUM($I28:AD28)</f>
        <v>3073466</v>
      </c>
      <c r="BI28" s="73">
        <f>SUM($I28:AE28)</f>
        <v>3213169</v>
      </c>
      <c r="BJ28" s="73">
        <f>SUM($I28:AF28)</f>
        <v>3352872</v>
      </c>
      <c r="BK28" s="73">
        <f>SUM($I28:AG28)</f>
        <v>3492575</v>
      </c>
      <c r="BL28" s="73">
        <f>SUM($I28:AH28)</f>
        <v>3632278</v>
      </c>
      <c r="BM28" s="73">
        <f>SUM($I28:AI28)</f>
        <v>3771981</v>
      </c>
      <c r="BN28" s="73">
        <f>SUM($I28:AJ28)</f>
        <v>3911684</v>
      </c>
      <c r="BO28" s="73">
        <f>SUM($I28:AK28)</f>
        <v>4051387</v>
      </c>
      <c r="BP28" s="74">
        <f>SUM($I28:AL28)</f>
        <v>4191090</v>
      </c>
      <c r="BQ28" s="76">
        <f>IF(CW28=0,0,I28/((1+Vychodiská!$C$167)^'výrobné a prevádzkové n'!CW28))</f>
        <v>124195.45829540282</v>
      </c>
      <c r="BR28" s="73">
        <f>IF(CX28=0,0,J28/((1+Vychodiská!$C$167)^'výrobné a prevádzkové n'!CX28))</f>
        <v>119418.70989942577</v>
      </c>
      <c r="BS28" s="73">
        <f>IF(CY28=0,0,K28/((1+Vychodiská!$C$167)^'výrobné a prevádzkové n'!CY28))</f>
        <v>114825.68259560168</v>
      </c>
      <c r="BT28" s="73">
        <f>IF(CZ28=0,0,L28/((1+Vychodiská!$C$167)^'výrobné a prevádzkové n'!CZ28))</f>
        <v>110409.31018807854</v>
      </c>
      <c r="BU28" s="73">
        <f>IF(DA28=0,0,M28/((1+Vychodiská!$C$167)^'výrobné a prevádzkové n'!DA28))</f>
        <v>106162.79825776785</v>
      </c>
      <c r="BV28" s="73">
        <f>IF(DB28=0,0,N28/((1+Vychodiská!$C$167)^'výrobné a prevádzkové n'!DB28))</f>
        <v>102079.61370939214</v>
      </c>
      <c r="BW28" s="73">
        <f>IF(DC28=0,0,O28/((1+Vychodiská!$C$167)^'výrobné a prevádzkové n'!DC28))</f>
        <v>98153.474720569357</v>
      </c>
      <c r="BX28" s="73">
        <f>IF(DD28=0,0,P28/((1+Vychodiská!$C$167)^'výrobné a prevádzkové n'!DD28))</f>
        <v>94378.341077470541</v>
      </c>
      <c r="BY28" s="73">
        <f>IF(DE28=0,0,Q28/((1+Vychodiská!$C$167)^'výrobné a prevádzkové n'!DE28))</f>
        <v>90748.404882183211</v>
      </c>
      <c r="BZ28" s="73">
        <f>IF(DF28=0,0,R28/((1+Vychodiská!$C$167)^'výrobné a prevádzkové n'!DF28))</f>
        <v>87258.08161748384</v>
      </c>
      <c r="CA28" s="73">
        <f>IF(DG28=0,0,S28/((1+Vychodiská!$C$167)^'výrobné a prevádzkové n'!DG28))</f>
        <v>83902.001555272916</v>
      </c>
      <c r="CB28" s="73">
        <f>IF(DH28=0,0,T28/((1+Vychodiská!$C$167)^'výrobné a prevádzkové n'!DH28))</f>
        <v>80675.001495454737</v>
      </c>
      <c r="CC28" s="73">
        <f>IF(DI28=0,0,U28/((1+Vychodiská!$C$167)^'výrobné a prevádzkové n'!DI28))</f>
        <v>77572.116822552634</v>
      </c>
      <c r="CD28" s="73">
        <f>IF(DJ28=0,0,V28/((1+Vychodiská!$C$167)^'výrobné a prevádzkové n'!DJ28))</f>
        <v>74588.573867839048</v>
      </c>
      <c r="CE28" s="73">
        <f>IF(DK28=0,0,W28/((1+Vychodiská!$C$167)^'výrobné a prevádzkové n'!DK28))</f>
        <v>71719.782565229863</v>
      </c>
      <c r="CF28" s="73">
        <f>IF(DL28=0,0,X28/((1+Vychodiská!$C$167)^'výrobné a prevádzkové n'!DL28))</f>
        <v>68961.329389644088</v>
      </c>
      <c r="CG28" s="73">
        <f>IF(DM28=0,0,Y28/((1+Vychodiská!$C$167)^'výrobné a prevádzkové n'!DM28))</f>
        <v>66308.970566965465</v>
      </c>
      <c r="CH28" s="73">
        <f>IF(DN28=0,0,Z28/((1+Vychodiská!$C$167)^'výrobné a prevádzkové n'!DN28))</f>
        <v>63758.625545159106</v>
      </c>
      <c r="CI28" s="73">
        <f>IF(DO28=0,0,AA28/((1+Vychodiská!$C$167)^'výrobné a prevádzkové n'!DO28))</f>
        <v>61306.370716499121</v>
      </c>
      <c r="CJ28" s="73">
        <f>IF(DP28=0,0,AB28/((1+Vychodiská!$C$167)^'výrobné a prevádzkové n'!DP28))</f>
        <v>58948.43338124916</v>
      </c>
      <c r="CK28" s="73">
        <f>IF(DQ28=0,0,AC28/((1+Vychodiská!$C$167)^'výrobné a prevádzkové n'!DQ28))</f>
        <v>56681.185943508812</v>
      </c>
      <c r="CL28" s="73">
        <f>IF(DR28=0,0,AD28/((1+Vychodiská!$C$167)^'výrobné a prevádzkové n'!DR28))</f>
        <v>54501.140330296934</v>
      </c>
      <c r="CM28" s="73">
        <f>IF(DS28=0,0,AE28/((1+Vychodiská!$C$167)^'výrobné a prevádzkové n'!DS28))</f>
        <v>52404.942625285497</v>
      </c>
      <c r="CN28" s="73">
        <f>IF(DT28=0,0,AF28/((1+Vychodiská!$C$167)^'výrobné a prevádzkové n'!DT28))</f>
        <v>50389.367908928369</v>
      </c>
      <c r="CO28" s="73">
        <f>IF(DU28=0,0,AG28/((1+Vychodiská!$C$167)^'výrobné a prevádzkové n'!DU28))</f>
        <v>48451.315297046509</v>
      </c>
      <c r="CP28" s="73">
        <f>IF(DV28=0,0,AH28/((1+Vychodiská!$C$167)^'výrobné a prevádzkové n'!DV28))</f>
        <v>0</v>
      </c>
      <c r="CQ28" s="73">
        <f>IF(DW28=0,0,AI28/((1+Vychodiská!$C$167)^'výrobné a prevádzkové n'!DW28))</f>
        <v>0</v>
      </c>
      <c r="CR28" s="73">
        <f>IF(DX28=0,0,AJ28/((1+Vychodiská!$C$167)^'výrobné a prevádzkové n'!DX28))</f>
        <v>0</v>
      </c>
      <c r="CS28" s="73">
        <f>IF(DY28=0,0,AK28/((1+Vychodiská!$C$167)^'výrobné a prevádzkové n'!DY28))</f>
        <v>0</v>
      </c>
      <c r="CT28" s="74">
        <f>IF(DZ28=0,0,AL28/((1+Vychodiská!$C$167)^'výrobné a prevádzkové n'!DZ28))</f>
        <v>0</v>
      </c>
      <c r="CU28" s="77">
        <f t="shared" si="30"/>
        <v>2017799.0332543079</v>
      </c>
      <c r="CW28" s="78">
        <f t="shared" si="31"/>
        <v>3</v>
      </c>
      <c r="CX28" s="78">
        <f t="shared" si="32"/>
        <v>4</v>
      </c>
      <c r="CY28" s="78">
        <f t="shared" si="33"/>
        <v>5</v>
      </c>
      <c r="CZ28" s="78">
        <f t="shared" si="34"/>
        <v>6</v>
      </c>
      <c r="DA28" s="78">
        <f t="shared" si="35"/>
        <v>7</v>
      </c>
      <c r="DB28" s="78">
        <f t="shared" si="36"/>
        <v>8</v>
      </c>
      <c r="DC28" s="78">
        <f t="shared" si="37"/>
        <v>9</v>
      </c>
      <c r="DD28" s="78">
        <f t="shared" si="38"/>
        <v>10</v>
      </c>
      <c r="DE28" s="78">
        <f t="shared" si="39"/>
        <v>11</v>
      </c>
      <c r="DF28" s="78">
        <f t="shared" si="40"/>
        <v>12</v>
      </c>
      <c r="DG28" s="78">
        <f t="shared" si="41"/>
        <v>13</v>
      </c>
      <c r="DH28" s="78">
        <f t="shared" si="42"/>
        <v>14</v>
      </c>
      <c r="DI28" s="78">
        <f t="shared" si="43"/>
        <v>15</v>
      </c>
      <c r="DJ28" s="78">
        <f t="shared" si="44"/>
        <v>16</v>
      </c>
      <c r="DK28" s="78">
        <f t="shared" si="45"/>
        <v>17</v>
      </c>
      <c r="DL28" s="78">
        <f t="shared" si="46"/>
        <v>18</v>
      </c>
      <c r="DM28" s="78">
        <f t="shared" si="47"/>
        <v>19</v>
      </c>
      <c r="DN28" s="78">
        <f t="shared" si="48"/>
        <v>20</v>
      </c>
      <c r="DO28" s="78">
        <f t="shared" si="49"/>
        <v>21</v>
      </c>
      <c r="DP28" s="78">
        <f t="shared" si="50"/>
        <v>22</v>
      </c>
      <c r="DQ28" s="78">
        <f t="shared" si="51"/>
        <v>23</v>
      </c>
      <c r="DR28" s="78">
        <f t="shared" si="52"/>
        <v>24</v>
      </c>
      <c r="DS28" s="78">
        <f t="shared" si="53"/>
        <v>25</v>
      </c>
      <c r="DT28" s="78">
        <f t="shared" si="54"/>
        <v>26</v>
      </c>
      <c r="DU28" s="78">
        <f t="shared" si="55"/>
        <v>27</v>
      </c>
      <c r="DV28" s="78">
        <f t="shared" si="56"/>
        <v>0</v>
      </c>
      <c r="DW28" s="78">
        <f t="shared" si="57"/>
        <v>0</v>
      </c>
      <c r="DX28" s="78">
        <f t="shared" si="58"/>
        <v>0</v>
      </c>
      <c r="DY28" s="78">
        <f t="shared" si="59"/>
        <v>0</v>
      </c>
      <c r="DZ28" s="79">
        <f t="shared" si="60"/>
        <v>0</v>
      </c>
    </row>
    <row r="29" spans="1:130" ht="45.5" customHeight="1" x14ac:dyDescent="0.45">
      <c r="A29" s="70">
        <v>30</v>
      </c>
      <c r="B29" s="81" t="s">
        <v>146</v>
      </c>
      <c r="C29" s="71" t="str">
        <f>INDEX(Data!$D$3:$D$29,MATCH('výrobné a prevádzkové n'!A29,Data!$A$3:$A$29,0))</f>
        <v>Rekonštrukcia horúcovodného potrubia vetiev Zvolen-Sekier a Zvolen-Zlatý Potok /časť SO 500 HV Rozvod Zvolen-Podborová</v>
      </c>
      <c r="D29" s="72">
        <f>INDEX(Data!$M$3:$M$29,MATCH('výrobné a prevádzkové n'!A29,Data!$A$3:$A$29,0))</f>
        <v>30</v>
      </c>
      <c r="E29" s="72">
        <f>INDEX(Data!$J$3:$J$29,MATCH('výrobné a prevádzkové n'!A29,Data!$A$3:$A$29,0))</f>
        <v>2024</v>
      </c>
      <c r="F29" s="73">
        <f>INDEX(Data!$AA$3:$AA$29,MATCH('výrobné a prevádzkové n'!A29,Data!$A$3:$A$29,0))</f>
        <v>0</v>
      </c>
      <c r="G29" s="73">
        <f>INDEX(Data!$AC$3:$AC$29,MATCH('výrobné a prevádzkové n'!A29,Data!$A$3:$A$29,0))</f>
        <v>700000</v>
      </c>
      <c r="H29" s="74">
        <f>INDEX(Data!$AD$3:$AD$29,MATCH('výrobné a prevádzkové n'!A29,Data!$A$3:$A$29,0))</f>
        <v>400000</v>
      </c>
      <c r="I29" s="73">
        <f t="shared" si="61"/>
        <v>-300000</v>
      </c>
      <c r="J29" s="73">
        <f t="shared" si="24"/>
        <v>-300000</v>
      </c>
      <c r="K29" s="73">
        <f t="shared" si="24"/>
        <v>-300000</v>
      </c>
      <c r="L29" s="73">
        <f t="shared" si="24"/>
        <v>-300000</v>
      </c>
      <c r="M29" s="73">
        <f t="shared" si="24"/>
        <v>-300000</v>
      </c>
      <c r="N29" s="73">
        <f t="shared" si="24"/>
        <v>-300000</v>
      </c>
      <c r="O29" s="73">
        <f t="shared" si="24"/>
        <v>-300000</v>
      </c>
      <c r="P29" s="73">
        <f t="shared" si="24"/>
        <v>-300000</v>
      </c>
      <c r="Q29" s="73">
        <f t="shared" si="24"/>
        <v>-300000</v>
      </c>
      <c r="R29" s="73">
        <f t="shared" si="24"/>
        <v>-300000</v>
      </c>
      <c r="S29" s="73">
        <f t="shared" si="24"/>
        <v>-300000</v>
      </c>
      <c r="T29" s="73">
        <f t="shared" si="24"/>
        <v>-300000</v>
      </c>
      <c r="U29" s="73">
        <f t="shared" si="24"/>
        <v>-300000</v>
      </c>
      <c r="V29" s="73">
        <f t="shared" si="24"/>
        <v>-300000</v>
      </c>
      <c r="W29" s="73">
        <f t="shared" si="24"/>
        <v>-300000</v>
      </c>
      <c r="X29" s="73">
        <f t="shared" si="24"/>
        <v>-300000</v>
      </c>
      <c r="Y29" s="73">
        <f t="shared" si="24"/>
        <v>-300000</v>
      </c>
      <c r="Z29" s="73">
        <f t="shared" si="24"/>
        <v>-300000</v>
      </c>
      <c r="AA29" s="73">
        <f t="shared" si="24"/>
        <v>-300000</v>
      </c>
      <c r="AB29" s="73">
        <f t="shared" si="24"/>
        <v>-300000</v>
      </c>
      <c r="AC29" s="73">
        <f t="shared" si="24"/>
        <v>-300000</v>
      </c>
      <c r="AD29" s="73">
        <f t="shared" si="24"/>
        <v>-300000</v>
      </c>
      <c r="AE29" s="73">
        <f t="shared" si="24"/>
        <v>-300000</v>
      </c>
      <c r="AF29" s="73">
        <f t="shared" si="24"/>
        <v>-300000</v>
      </c>
      <c r="AG29" s="73">
        <f t="shared" si="24"/>
        <v>-300000</v>
      </c>
      <c r="AH29" s="73">
        <f t="shared" si="24"/>
        <v>-300000</v>
      </c>
      <c r="AI29" s="73">
        <f t="shared" si="24"/>
        <v>-300000</v>
      </c>
      <c r="AJ29" s="73">
        <f t="shared" ref="AJ29:AL29" si="62">($F29+$G29-$H29)*-1</f>
        <v>-300000</v>
      </c>
      <c r="AK29" s="73">
        <f t="shared" si="62"/>
        <v>-300000</v>
      </c>
      <c r="AL29" s="73">
        <f t="shared" si="62"/>
        <v>-300000</v>
      </c>
      <c r="AM29" s="73">
        <f t="shared" si="29"/>
        <v>-300000</v>
      </c>
      <c r="AN29" s="73">
        <f>SUM($I29:J29)</f>
        <v>-600000</v>
      </c>
      <c r="AO29" s="73">
        <f>SUM($I29:K29)</f>
        <v>-900000</v>
      </c>
      <c r="AP29" s="73">
        <f>SUM($I29:L29)</f>
        <v>-1200000</v>
      </c>
      <c r="AQ29" s="73">
        <f>SUM($I29:M29)</f>
        <v>-1500000</v>
      </c>
      <c r="AR29" s="73">
        <f>SUM($I29:N29)</f>
        <v>-1800000</v>
      </c>
      <c r="AS29" s="73">
        <f>SUM($I29:O29)</f>
        <v>-2100000</v>
      </c>
      <c r="AT29" s="73">
        <f>SUM($I29:P29)</f>
        <v>-2400000</v>
      </c>
      <c r="AU29" s="73">
        <f>SUM($I29:Q29)</f>
        <v>-2700000</v>
      </c>
      <c r="AV29" s="73">
        <f>SUM($I29:R29)</f>
        <v>-3000000</v>
      </c>
      <c r="AW29" s="73">
        <f>SUM($I29:S29)</f>
        <v>-3300000</v>
      </c>
      <c r="AX29" s="73">
        <f>SUM($I29:T29)</f>
        <v>-3600000</v>
      </c>
      <c r="AY29" s="73">
        <f>SUM($I29:U29)</f>
        <v>-3900000</v>
      </c>
      <c r="AZ29" s="73">
        <f>SUM($I29:V29)</f>
        <v>-4200000</v>
      </c>
      <c r="BA29" s="73">
        <f>SUM($I29:W29)</f>
        <v>-4500000</v>
      </c>
      <c r="BB29" s="73">
        <f>SUM($I29:X29)</f>
        <v>-4800000</v>
      </c>
      <c r="BC29" s="73">
        <f>SUM($I29:Y29)</f>
        <v>-5100000</v>
      </c>
      <c r="BD29" s="73">
        <f>SUM($I29:Z29)</f>
        <v>-5400000</v>
      </c>
      <c r="BE29" s="73">
        <f>SUM($I29:AA29)</f>
        <v>-5700000</v>
      </c>
      <c r="BF29" s="73">
        <f>SUM($I29:AB29)</f>
        <v>-6000000</v>
      </c>
      <c r="BG29" s="73">
        <f>SUM($I29:AC29)</f>
        <v>-6300000</v>
      </c>
      <c r="BH29" s="73">
        <f>SUM($I29:AD29)</f>
        <v>-6600000</v>
      </c>
      <c r="BI29" s="73">
        <f>SUM($I29:AE29)</f>
        <v>-6900000</v>
      </c>
      <c r="BJ29" s="73">
        <f>SUM($I29:AF29)</f>
        <v>-7200000</v>
      </c>
      <c r="BK29" s="73">
        <f>SUM($I29:AG29)</f>
        <v>-7500000</v>
      </c>
      <c r="BL29" s="73">
        <f>SUM($I29:AH29)</f>
        <v>-7800000</v>
      </c>
      <c r="BM29" s="73">
        <f>SUM($I29:AI29)</f>
        <v>-8100000</v>
      </c>
      <c r="BN29" s="73">
        <f>SUM($I29:AJ29)</f>
        <v>-8400000</v>
      </c>
      <c r="BO29" s="73">
        <f>SUM($I29:AK29)</f>
        <v>-8700000</v>
      </c>
      <c r="BP29" s="74">
        <f>SUM($I29:AL29)</f>
        <v>-9000000</v>
      </c>
      <c r="BQ29" s="76">
        <f>IF(CW29=0,0,I29/((1+Vychodiská!$C$167)^'výrobné a prevádzkové n'!CW29))</f>
        <v>-277366.86390532542</v>
      </c>
      <c r="BR29" s="73">
        <f>IF(CX29=0,0,J29/((1+Vychodiská!$C$167)^'výrobné a prevádzkové n'!CX29))</f>
        <v>-266698.90760127443</v>
      </c>
      <c r="BS29" s="73">
        <f>IF(CY29=0,0,K29/((1+Vychodiská!$C$167)^'výrobné a prevádzkové n'!CY29))</f>
        <v>-256441.2573089177</v>
      </c>
      <c r="BT29" s="73">
        <f>IF(CZ29=0,0,L29/((1+Vychodiská!$C$167)^'výrobné a prevádzkové n'!CZ29))</f>
        <v>-246578.13202780546</v>
      </c>
      <c r="BU29" s="73">
        <f>IF(DA29=0,0,M29/((1+Vychodiská!$C$167)^'výrobné a prevádzkové n'!DA29))</f>
        <v>-237094.35771904371</v>
      </c>
      <c r="BV29" s="73">
        <f>IF(DB29=0,0,N29/((1+Vychodiská!$C$167)^'výrobné a prevádzkové n'!DB29))</f>
        <v>-227975.34396061898</v>
      </c>
      <c r="BW29" s="73">
        <f>IF(DC29=0,0,O29/((1+Vychodiská!$C$167)^'výrobné a prevádzkové n'!DC29))</f>
        <v>-219207.06150059513</v>
      </c>
      <c r="BX29" s="73">
        <f>IF(DD29=0,0,P29/((1+Vychodiská!$C$167)^'výrobné a prevádzkové n'!DD29))</f>
        <v>-210776.02067364915</v>
      </c>
      <c r="BY29" s="73">
        <f>IF(DE29=0,0,Q29/((1+Vychodiská!$C$167)^'výrobné a prevádzkové n'!DE29))</f>
        <v>-202669.25064773957</v>
      </c>
      <c r="BZ29" s="73">
        <f>IF(DF29=0,0,R29/((1+Vychodiská!$C$167)^'výrobné a prevádzkové n'!DF29))</f>
        <v>-194874.27946898036</v>
      </c>
      <c r="CA29" s="73">
        <f>IF(DG29=0,0,S29/((1+Vychodiská!$C$167)^'výrobné a prevádzkové n'!DG29))</f>
        <v>-187379.11487401955</v>
      </c>
      <c r="CB29" s="73">
        <f>IF(DH29=0,0,T29/((1+Vychodiská!$C$167)^'výrobné a prevádzkové n'!DH29))</f>
        <v>-180172.22584040341</v>
      </c>
      <c r="CC29" s="73">
        <f>IF(DI29=0,0,U29/((1+Vychodiská!$C$167)^'výrobné a prevádzkové n'!DI29))</f>
        <v>-173242.52484654172</v>
      </c>
      <c r="CD29" s="73">
        <f>IF(DJ29=0,0,V29/((1+Vychodiská!$C$167)^'výrobné a prevádzkové n'!DJ29))</f>
        <v>-166579.35081398246</v>
      </c>
      <c r="CE29" s="73">
        <f>IF(DK29=0,0,W29/((1+Vychodiská!$C$167)^'výrobné a prevádzkové n'!DK29))</f>
        <v>-160172.45270575231</v>
      </c>
      <c r="CF29" s="73">
        <f>IF(DL29=0,0,X29/((1+Vychodiská!$C$167)^'výrobné a prevádzkové n'!DL29))</f>
        <v>-154011.97375553107</v>
      </c>
      <c r="CG29" s="73">
        <f>IF(DM29=0,0,Y29/((1+Vychodiská!$C$167)^'výrobné a prevádzkové n'!DM29))</f>
        <v>-148088.43630339525</v>
      </c>
      <c r="CH29" s="73">
        <f>IF(DN29=0,0,Z29/((1+Vychodiská!$C$167)^'výrobné a prevádzkové n'!DN29))</f>
        <v>-142392.72721480313</v>
      </c>
      <c r="CI29" s="73">
        <f>IF(DO29=0,0,AA29/((1+Vychodiská!$C$167)^'výrobné a prevádzkové n'!DO29))</f>
        <v>-136916.08386038762</v>
      </c>
      <c r="CJ29" s="73">
        <f>IF(DP29=0,0,AB29/((1+Vychodiská!$C$167)^'výrobné a prevádzkové n'!DP29))</f>
        <v>-131650.08063498806</v>
      </c>
      <c r="CK29" s="73">
        <f>IF(DQ29=0,0,AC29/((1+Vychodiská!$C$167)^'výrobné a prevádzkové n'!DQ29))</f>
        <v>-126586.61599518084</v>
      </c>
      <c r="CL29" s="73">
        <f>IF(DR29=0,0,AD29/((1+Vychodiská!$C$167)^'výrobné a prevádzkové n'!DR29))</f>
        <v>-121717.8999953662</v>
      </c>
      <c r="CM29" s="73">
        <f>IF(DS29=0,0,AE29/((1+Vychodiská!$C$167)^'výrobné a prevádzkové n'!DS29))</f>
        <v>-117036.44230323672</v>
      </c>
      <c r="CN29" s="73">
        <f>IF(DT29=0,0,AF29/((1+Vychodiská!$C$167)^'výrobné a prevádzkové n'!DT29))</f>
        <v>-112535.04067618914</v>
      </c>
      <c r="CO29" s="73">
        <f>IF(DU29=0,0,AG29/((1+Vychodiská!$C$167)^'výrobné a prevádzkové n'!DU29))</f>
        <v>-108206.76988095111</v>
      </c>
      <c r="CP29" s="73">
        <f>IF(DV29=0,0,AH29/((1+Vychodiská!$C$167)^'výrobné a prevádzkové n'!DV29))</f>
        <v>-104044.97103937606</v>
      </c>
      <c r="CQ29" s="73">
        <f>IF(DW29=0,0,AI29/((1+Vychodiská!$C$167)^'výrobné a prevádzkové n'!DW29))</f>
        <v>-100043.24138401542</v>
      </c>
      <c r="CR29" s="73">
        <f>IF(DX29=0,0,AJ29/((1+Vychodiská!$C$167)^'výrobné a prevádzkové n'!DX29))</f>
        <v>-96195.42440770712</v>
      </c>
      <c r="CS29" s="73">
        <f>IF(DY29=0,0,AK29/((1+Vychodiská!$C$167)^'výrobné a prevádzkové n'!DY29))</f>
        <v>-92495.600392026099</v>
      </c>
      <c r="CT29" s="74">
        <f>IF(DZ29=0,0,AL29/((1+Vychodiská!$C$167)^'výrobné a prevádzkové n'!DZ29))</f>
        <v>-88938.077300025092</v>
      </c>
      <c r="CU29" s="77">
        <f t="shared" si="30"/>
        <v>-4988086.5290378286</v>
      </c>
      <c r="CW29" s="78">
        <f t="shared" si="31"/>
        <v>2</v>
      </c>
      <c r="CX29" s="78">
        <f t="shared" si="32"/>
        <v>3</v>
      </c>
      <c r="CY29" s="78">
        <f t="shared" si="33"/>
        <v>4</v>
      </c>
      <c r="CZ29" s="78">
        <f t="shared" si="34"/>
        <v>5</v>
      </c>
      <c r="DA29" s="78">
        <f t="shared" si="35"/>
        <v>6</v>
      </c>
      <c r="DB29" s="78">
        <f t="shared" si="36"/>
        <v>7</v>
      </c>
      <c r="DC29" s="78">
        <f t="shared" si="37"/>
        <v>8</v>
      </c>
      <c r="DD29" s="78">
        <f t="shared" si="38"/>
        <v>9</v>
      </c>
      <c r="DE29" s="78">
        <f t="shared" si="39"/>
        <v>10</v>
      </c>
      <c r="DF29" s="78">
        <f t="shared" si="40"/>
        <v>11</v>
      </c>
      <c r="DG29" s="78">
        <f t="shared" si="41"/>
        <v>12</v>
      </c>
      <c r="DH29" s="78">
        <f t="shared" si="42"/>
        <v>13</v>
      </c>
      <c r="DI29" s="78">
        <f t="shared" si="43"/>
        <v>14</v>
      </c>
      <c r="DJ29" s="78">
        <f t="shared" si="44"/>
        <v>15</v>
      </c>
      <c r="DK29" s="78">
        <f t="shared" si="45"/>
        <v>16</v>
      </c>
      <c r="DL29" s="78">
        <f t="shared" si="46"/>
        <v>17</v>
      </c>
      <c r="DM29" s="78">
        <f t="shared" si="47"/>
        <v>18</v>
      </c>
      <c r="DN29" s="78">
        <f t="shared" si="48"/>
        <v>19</v>
      </c>
      <c r="DO29" s="78">
        <f t="shared" si="49"/>
        <v>20</v>
      </c>
      <c r="DP29" s="78">
        <f t="shared" si="50"/>
        <v>21</v>
      </c>
      <c r="DQ29" s="78">
        <f t="shared" si="51"/>
        <v>22</v>
      </c>
      <c r="DR29" s="78">
        <f t="shared" si="52"/>
        <v>23</v>
      </c>
      <c r="DS29" s="78">
        <f t="shared" si="53"/>
        <v>24</v>
      </c>
      <c r="DT29" s="78">
        <f t="shared" si="54"/>
        <v>25</v>
      </c>
      <c r="DU29" s="78">
        <f t="shared" si="55"/>
        <v>26</v>
      </c>
      <c r="DV29" s="78">
        <f t="shared" si="56"/>
        <v>27</v>
      </c>
      <c r="DW29" s="78">
        <f t="shared" si="57"/>
        <v>28</v>
      </c>
      <c r="DX29" s="78">
        <f t="shared" si="58"/>
        <v>29</v>
      </c>
      <c r="DY29" s="78">
        <f t="shared" si="59"/>
        <v>30</v>
      </c>
      <c r="DZ29" s="79">
        <f t="shared" si="60"/>
        <v>31</v>
      </c>
    </row>
    <row r="30" spans="1:130" ht="45.5" customHeight="1" x14ac:dyDescent="0.45">
      <c r="A30" s="70">
        <v>31</v>
      </c>
      <c r="B30" s="81" t="s">
        <v>146</v>
      </c>
      <c r="C30" s="71" t="str">
        <f>INDEX(Data!$D$3:$D$29,MATCH('výrobné a prevádzkové n'!A30,Data!$A$3:$A$29,0))</f>
        <v>Horúcovodná prípojka pre CONTINENTAL Zvolen</v>
      </c>
      <c r="D30" s="72">
        <f>INDEX(Data!$M$3:$M$29,MATCH('výrobné a prevádzkové n'!A30,Data!$A$3:$A$29,0))</f>
        <v>30</v>
      </c>
      <c r="E30" s="72" t="str">
        <f>INDEX(Data!$J$3:$J$29,MATCH('výrobné a prevádzkové n'!A30,Data!$A$3:$A$29,0))</f>
        <v>2023-2024</v>
      </c>
      <c r="F30" s="73">
        <f>INDEX(Data!$AA$3:$AA$29,MATCH('výrobné a prevádzkové n'!A30,Data!$A$3:$A$29,0))</f>
        <v>0</v>
      </c>
      <c r="G30" s="73">
        <f>INDEX(Data!$AC$3:$AC$29,MATCH('výrobné a prevádzkové n'!A30,Data!$A$3:$A$29,0))</f>
        <v>700000</v>
      </c>
      <c r="H30" s="74">
        <f>INDEX(Data!$AD$3:$AD$29,MATCH('výrobné a prevádzkové n'!A30,Data!$A$3:$A$29,0))</f>
        <v>300000</v>
      </c>
      <c r="I30" s="73">
        <f t="shared" si="61"/>
        <v>-400000</v>
      </c>
      <c r="J30" s="73">
        <f t="shared" si="61"/>
        <v>-400000</v>
      </c>
      <c r="K30" s="73">
        <f t="shared" si="61"/>
        <v>-400000</v>
      </c>
      <c r="L30" s="73">
        <f t="shared" si="61"/>
        <v>-400000</v>
      </c>
      <c r="M30" s="73">
        <f t="shared" si="61"/>
        <v>-400000</v>
      </c>
      <c r="N30" s="73">
        <f t="shared" si="61"/>
        <v>-400000</v>
      </c>
      <c r="O30" s="73">
        <f t="shared" si="61"/>
        <v>-400000</v>
      </c>
      <c r="P30" s="73">
        <f t="shared" si="61"/>
        <v>-400000</v>
      </c>
      <c r="Q30" s="73">
        <f t="shared" si="61"/>
        <v>-400000</v>
      </c>
      <c r="R30" s="73">
        <f t="shared" si="61"/>
        <v>-400000</v>
      </c>
      <c r="S30" s="73">
        <f t="shared" si="61"/>
        <v>-400000</v>
      </c>
      <c r="T30" s="73">
        <f t="shared" si="61"/>
        <v>-400000</v>
      </c>
      <c r="U30" s="73">
        <f t="shared" si="61"/>
        <v>-400000</v>
      </c>
      <c r="V30" s="73">
        <f t="shared" si="61"/>
        <v>-400000</v>
      </c>
      <c r="W30" s="73">
        <f t="shared" si="61"/>
        <v>-400000</v>
      </c>
      <c r="X30" s="73">
        <f t="shared" si="61"/>
        <v>-400000</v>
      </c>
      <c r="Y30" s="73">
        <f t="shared" ref="Y30:AL30" si="63">($F30+$G30-$H30)*-1</f>
        <v>-400000</v>
      </c>
      <c r="Z30" s="73">
        <f t="shared" si="63"/>
        <v>-400000</v>
      </c>
      <c r="AA30" s="73">
        <f t="shared" si="63"/>
        <v>-400000</v>
      </c>
      <c r="AB30" s="73">
        <f t="shared" si="63"/>
        <v>-400000</v>
      </c>
      <c r="AC30" s="73">
        <f t="shared" si="63"/>
        <v>-400000</v>
      </c>
      <c r="AD30" s="73">
        <f t="shared" si="63"/>
        <v>-400000</v>
      </c>
      <c r="AE30" s="73">
        <f t="shared" si="63"/>
        <v>-400000</v>
      </c>
      <c r="AF30" s="73">
        <f t="shared" si="63"/>
        <v>-400000</v>
      </c>
      <c r="AG30" s="73">
        <f t="shared" si="63"/>
        <v>-400000</v>
      </c>
      <c r="AH30" s="73">
        <f t="shared" si="63"/>
        <v>-400000</v>
      </c>
      <c r="AI30" s="73">
        <f t="shared" si="63"/>
        <v>-400000</v>
      </c>
      <c r="AJ30" s="73">
        <f t="shared" si="63"/>
        <v>-400000</v>
      </c>
      <c r="AK30" s="73">
        <f t="shared" si="63"/>
        <v>-400000</v>
      </c>
      <c r="AL30" s="73">
        <f t="shared" si="63"/>
        <v>-400000</v>
      </c>
      <c r="AM30" s="73">
        <f t="shared" si="29"/>
        <v>-400000</v>
      </c>
      <c r="AN30" s="73">
        <f>SUM($I30:J30)</f>
        <v>-800000</v>
      </c>
      <c r="AO30" s="73">
        <f>SUM($I30:K30)</f>
        <v>-1200000</v>
      </c>
      <c r="AP30" s="73">
        <f>SUM($I30:L30)</f>
        <v>-1600000</v>
      </c>
      <c r="AQ30" s="73">
        <f>SUM($I30:M30)</f>
        <v>-2000000</v>
      </c>
      <c r="AR30" s="73">
        <f>SUM($I30:N30)</f>
        <v>-2400000</v>
      </c>
      <c r="AS30" s="73">
        <f>SUM($I30:O30)</f>
        <v>-2800000</v>
      </c>
      <c r="AT30" s="73">
        <f>SUM($I30:P30)</f>
        <v>-3200000</v>
      </c>
      <c r="AU30" s="73">
        <f>SUM($I30:Q30)</f>
        <v>-3600000</v>
      </c>
      <c r="AV30" s="73">
        <f>SUM($I30:R30)</f>
        <v>-4000000</v>
      </c>
      <c r="AW30" s="73">
        <f>SUM($I30:S30)</f>
        <v>-4400000</v>
      </c>
      <c r="AX30" s="73">
        <f>SUM($I30:T30)</f>
        <v>-4800000</v>
      </c>
      <c r="AY30" s="73">
        <f>SUM($I30:U30)</f>
        <v>-5200000</v>
      </c>
      <c r="AZ30" s="73">
        <f>SUM($I30:V30)</f>
        <v>-5600000</v>
      </c>
      <c r="BA30" s="73">
        <f>SUM($I30:W30)</f>
        <v>-6000000</v>
      </c>
      <c r="BB30" s="73">
        <f>SUM($I30:X30)</f>
        <v>-6400000</v>
      </c>
      <c r="BC30" s="73">
        <f>SUM($I30:Y30)</f>
        <v>-6800000</v>
      </c>
      <c r="BD30" s="73">
        <f>SUM($I30:Z30)</f>
        <v>-7200000</v>
      </c>
      <c r="BE30" s="73">
        <f>SUM($I30:AA30)</f>
        <v>-7600000</v>
      </c>
      <c r="BF30" s="73">
        <f>SUM($I30:AB30)</f>
        <v>-8000000</v>
      </c>
      <c r="BG30" s="73">
        <f>SUM($I30:AC30)</f>
        <v>-8400000</v>
      </c>
      <c r="BH30" s="73">
        <f>SUM($I30:AD30)</f>
        <v>-8800000</v>
      </c>
      <c r="BI30" s="73">
        <f>SUM($I30:AE30)</f>
        <v>-9200000</v>
      </c>
      <c r="BJ30" s="73">
        <f>SUM($I30:AF30)</f>
        <v>-9600000</v>
      </c>
      <c r="BK30" s="73">
        <f>SUM($I30:AG30)</f>
        <v>-10000000</v>
      </c>
      <c r="BL30" s="73">
        <f>SUM($I30:AH30)</f>
        <v>-10400000</v>
      </c>
      <c r="BM30" s="73">
        <f>SUM($I30:AI30)</f>
        <v>-10800000</v>
      </c>
      <c r="BN30" s="73">
        <f>SUM($I30:AJ30)</f>
        <v>-11200000</v>
      </c>
      <c r="BO30" s="73">
        <f>SUM($I30:AK30)</f>
        <v>-11600000</v>
      </c>
      <c r="BP30" s="74">
        <f>SUM($I30:AL30)</f>
        <v>-12000000</v>
      </c>
      <c r="BQ30" s="76">
        <f>IF(CW30=0,0,I30/((1+Vychodiská!$C$167)^'výrobné a prevádzkové n'!CW30))</f>
        <v>-355598.54346836591</v>
      </c>
      <c r="BR30" s="73">
        <f>IF(CX30=0,0,J30/((1+Vychodiská!$C$167)^'výrobné a prevádzkové n'!CX30))</f>
        <v>-341921.67641189025</v>
      </c>
      <c r="BS30" s="73">
        <f>IF(CY30=0,0,K30/((1+Vychodiská!$C$167)^'výrobné a prevádzkové n'!CY30))</f>
        <v>-328770.84270374064</v>
      </c>
      <c r="BT30" s="73">
        <f>IF(CZ30=0,0,L30/((1+Vychodiská!$C$167)^'výrobné a prevádzkové n'!CZ30))</f>
        <v>-316125.81029205828</v>
      </c>
      <c r="BU30" s="73">
        <f>IF(DA30=0,0,M30/((1+Vychodiská!$C$167)^'výrobné a prevádzkové n'!DA30))</f>
        <v>-303967.1252808253</v>
      </c>
      <c r="BV30" s="73">
        <f>IF(DB30=0,0,N30/((1+Vychodiská!$C$167)^'výrobné a prevádzkové n'!DB30))</f>
        <v>-292276.08200079348</v>
      </c>
      <c r="BW30" s="73">
        <f>IF(DC30=0,0,O30/((1+Vychodiská!$C$167)^'výrobné a prevádzkové n'!DC30))</f>
        <v>-281034.69423153222</v>
      </c>
      <c r="BX30" s="73">
        <f>IF(DD30=0,0,P30/((1+Vychodiská!$C$167)^'výrobné a prevádzkové n'!DD30))</f>
        <v>-270225.66753031942</v>
      </c>
      <c r="BY30" s="73">
        <f>IF(DE30=0,0,Q30/((1+Vychodiská!$C$167)^'výrobné a prevádzkové n'!DE30))</f>
        <v>-259832.37262530715</v>
      </c>
      <c r="BZ30" s="73">
        <f>IF(DF30=0,0,R30/((1+Vychodiská!$C$167)^'výrobné a prevádzkové n'!DF30))</f>
        <v>-249838.81983202606</v>
      </c>
      <c r="CA30" s="73">
        <f>IF(DG30=0,0,S30/((1+Vychodiská!$C$167)^'výrobné a prevádzkové n'!DG30))</f>
        <v>-240229.6344538712</v>
      </c>
      <c r="CB30" s="73">
        <f>IF(DH30=0,0,T30/((1+Vychodiská!$C$167)^'výrobné a prevádzkové n'!DH30))</f>
        <v>-230990.03312872231</v>
      </c>
      <c r="CC30" s="73">
        <f>IF(DI30=0,0,U30/((1+Vychodiská!$C$167)^'výrobné a prevádzkové n'!DI30))</f>
        <v>-222105.80108530991</v>
      </c>
      <c r="CD30" s="73">
        <f>IF(DJ30=0,0,V30/((1+Vychodiská!$C$167)^'výrobné a prevádzkové n'!DJ30))</f>
        <v>-213563.27027433642</v>
      </c>
      <c r="CE30" s="73">
        <f>IF(DK30=0,0,W30/((1+Vychodiská!$C$167)^'výrobné a prevádzkové n'!DK30))</f>
        <v>-205349.2983407081</v>
      </c>
      <c r="CF30" s="73">
        <f>IF(DL30=0,0,X30/((1+Vychodiská!$C$167)^'výrobné a prevádzkové n'!DL30))</f>
        <v>-197451.248404527</v>
      </c>
      <c r="CG30" s="73">
        <f>IF(DM30=0,0,Y30/((1+Vychodiská!$C$167)^'výrobné a prevádzkové n'!DM30))</f>
        <v>-189856.9696197375</v>
      </c>
      <c r="CH30" s="73">
        <f>IF(DN30=0,0,Z30/((1+Vychodiská!$C$167)^'výrobné a prevádzkové n'!DN30))</f>
        <v>-182554.77848051683</v>
      </c>
      <c r="CI30" s="73">
        <f>IF(DO30=0,0,AA30/((1+Vychodiská!$C$167)^'výrobné a prevádzkové n'!DO30))</f>
        <v>-175533.44084665074</v>
      </c>
      <c r="CJ30" s="73">
        <f>IF(DP30=0,0,AB30/((1+Vychodiská!$C$167)^'výrobné a prevádzkové n'!DP30))</f>
        <v>-168782.15466024113</v>
      </c>
      <c r="CK30" s="73">
        <f>IF(DQ30=0,0,AC30/((1+Vychodiská!$C$167)^'výrobné a prevádzkové n'!DQ30))</f>
        <v>-162290.53332715493</v>
      </c>
      <c r="CL30" s="73">
        <f>IF(DR30=0,0,AD30/((1+Vychodiská!$C$167)^'výrobné a prevádzkové n'!DR30))</f>
        <v>-156048.58973764896</v>
      </c>
      <c r="CM30" s="73">
        <f>IF(DS30=0,0,AE30/((1+Vychodiská!$C$167)^'výrobné a prevádzkové n'!DS30))</f>
        <v>-150046.7209015855</v>
      </c>
      <c r="CN30" s="73">
        <f>IF(DT30=0,0,AF30/((1+Vychodiská!$C$167)^'výrobné a prevádzkové n'!DT30))</f>
        <v>-144275.69317460147</v>
      </c>
      <c r="CO30" s="73">
        <f>IF(DU30=0,0,AG30/((1+Vychodiská!$C$167)^'výrobné a prevádzkové n'!DU30))</f>
        <v>-138726.62805250142</v>
      </c>
      <c r="CP30" s="73">
        <f>IF(DV30=0,0,AH30/((1+Vychodiská!$C$167)^'výrobné a prevádzkové n'!DV30))</f>
        <v>-133390.98851202056</v>
      </c>
      <c r="CQ30" s="73">
        <f>IF(DW30=0,0,AI30/((1+Vychodiská!$C$167)^'výrobné a prevádzkové n'!DW30))</f>
        <v>-128260.56587694284</v>
      </c>
      <c r="CR30" s="73">
        <f>IF(DX30=0,0,AJ30/((1+Vychodiská!$C$167)^'výrobné a prevádzkové n'!DX30))</f>
        <v>-123327.46718936812</v>
      </c>
      <c r="CS30" s="73">
        <f>IF(DY30=0,0,AK30/((1+Vychodiská!$C$167)^'výrobné a prevádzkové n'!DY30))</f>
        <v>-118584.10306670012</v>
      </c>
      <c r="CT30" s="74">
        <f>IF(DZ30=0,0,AL30/((1+Vychodiská!$C$167)^'výrobné a prevádzkové n'!DZ30))</f>
        <v>-114023.17602567318</v>
      </c>
      <c r="CU30" s="77">
        <f t="shared" si="30"/>
        <v>-6394982.7295356756</v>
      </c>
      <c r="CW30" s="78">
        <f t="shared" si="31"/>
        <v>3</v>
      </c>
      <c r="CX30" s="78">
        <f t="shared" si="32"/>
        <v>4</v>
      </c>
      <c r="CY30" s="78">
        <f t="shared" si="33"/>
        <v>5</v>
      </c>
      <c r="CZ30" s="78">
        <f t="shared" si="34"/>
        <v>6</v>
      </c>
      <c r="DA30" s="78">
        <f t="shared" si="35"/>
        <v>7</v>
      </c>
      <c r="DB30" s="78">
        <f t="shared" si="36"/>
        <v>8</v>
      </c>
      <c r="DC30" s="78">
        <f t="shared" si="37"/>
        <v>9</v>
      </c>
      <c r="DD30" s="78">
        <f t="shared" si="38"/>
        <v>10</v>
      </c>
      <c r="DE30" s="78">
        <f t="shared" si="39"/>
        <v>11</v>
      </c>
      <c r="DF30" s="78">
        <f t="shared" si="40"/>
        <v>12</v>
      </c>
      <c r="DG30" s="78">
        <f t="shared" si="41"/>
        <v>13</v>
      </c>
      <c r="DH30" s="78">
        <f t="shared" si="42"/>
        <v>14</v>
      </c>
      <c r="DI30" s="78">
        <f t="shared" si="43"/>
        <v>15</v>
      </c>
      <c r="DJ30" s="78">
        <f t="shared" si="44"/>
        <v>16</v>
      </c>
      <c r="DK30" s="78">
        <f t="shared" si="45"/>
        <v>17</v>
      </c>
      <c r="DL30" s="78">
        <f t="shared" si="46"/>
        <v>18</v>
      </c>
      <c r="DM30" s="78">
        <f t="shared" si="47"/>
        <v>19</v>
      </c>
      <c r="DN30" s="78">
        <f t="shared" si="48"/>
        <v>20</v>
      </c>
      <c r="DO30" s="78">
        <f t="shared" si="49"/>
        <v>21</v>
      </c>
      <c r="DP30" s="78">
        <f t="shared" si="50"/>
        <v>22</v>
      </c>
      <c r="DQ30" s="78">
        <f t="shared" si="51"/>
        <v>23</v>
      </c>
      <c r="DR30" s="78">
        <f t="shared" si="52"/>
        <v>24</v>
      </c>
      <c r="DS30" s="78">
        <f t="shared" si="53"/>
        <v>25</v>
      </c>
      <c r="DT30" s="78">
        <f t="shared" si="54"/>
        <v>26</v>
      </c>
      <c r="DU30" s="78">
        <f t="shared" si="55"/>
        <v>27</v>
      </c>
      <c r="DV30" s="78">
        <f t="shared" si="56"/>
        <v>28</v>
      </c>
      <c r="DW30" s="78">
        <f t="shared" si="57"/>
        <v>29</v>
      </c>
      <c r="DX30" s="78">
        <f t="shared" si="58"/>
        <v>30</v>
      </c>
      <c r="DY30" s="78">
        <f t="shared" si="59"/>
        <v>31</v>
      </c>
      <c r="DZ30" s="79">
        <f t="shared" si="60"/>
        <v>32</v>
      </c>
    </row>
  </sheetData>
  <mergeCells count="3">
    <mergeCell ref="I1:AL1"/>
    <mergeCell ref="AM1:BP1"/>
    <mergeCell ref="BQ1:CT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BR153"/>
  <sheetViews>
    <sheetView zoomScale="85" zoomScaleNormal="85" workbookViewId="0">
      <selection sqref="A1:J1"/>
    </sheetView>
  </sheetViews>
  <sheetFormatPr defaultColWidth="9.1796875" defaultRowHeight="14.5" x14ac:dyDescent="0.35"/>
  <cols>
    <col min="1" max="1" width="9.1796875" style="6"/>
    <col min="2" max="2" width="28.81640625" style="6" bestFit="1" customWidth="1"/>
    <col min="3" max="3" width="27.453125" style="6" customWidth="1"/>
    <col min="4" max="4" width="36" style="6" customWidth="1"/>
    <col min="5" max="5" width="44" style="6" customWidth="1"/>
    <col min="6" max="6" width="16.453125" style="17" customWidth="1"/>
    <col min="7" max="8" width="19.54296875" style="6" customWidth="1"/>
    <col min="9" max="9" width="25.453125" style="6" customWidth="1"/>
    <col min="10" max="11" width="32.453125" style="19" customWidth="1"/>
    <col min="12" max="12" width="16.54296875" style="6" customWidth="1"/>
    <col min="13" max="13" width="13.453125" style="6" bestFit="1" customWidth="1"/>
    <col min="14" max="14" width="15.81640625" style="6" bestFit="1" customWidth="1"/>
    <col min="15" max="20" width="11.453125" style="6" customWidth="1"/>
    <col min="21" max="21" width="9.1796875" style="6"/>
    <col min="22" max="22" width="16.453125" style="6" customWidth="1"/>
    <col min="23" max="24" width="14.54296875" style="6" customWidth="1"/>
    <col min="25" max="26" width="16.54296875" style="6" customWidth="1"/>
    <col min="27" max="27" width="13.453125" style="6" customWidth="1"/>
    <col min="28" max="28" width="14.453125" style="6" customWidth="1"/>
    <col min="29" max="29" width="13.54296875" style="6" customWidth="1"/>
    <col min="30" max="31" width="27" style="6" customWidth="1"/>
    <col min="32" max="32" width="90.453125" style="6" customWidth="1"/>
    <col min="33" max="16384" width="9.1796875" style="6"/>
  </cols>
  <sheetData>
    <row r="1" spans="1:31" ht="32.75" customHeight="1" x14ac:dyDescent="0.35">
      <c r="A1" s="290" t="s">
        <v>36</v>
      </c>
      <c r="B1" s="291"/>
      <c r="C1" s="291"/>
      <c r="D1" s="291"/>
      <c r="E1" s="291"/>
      <c r="F1" s="291"/>
      <c r="G1" s="291"/>
      <c r="H1" s="291"/>
      <c r="I1" s="291"/>
      <c r="J1" s="291"/>
      <c r="K1" s="30"/>
      <c r="L1" s="292" t="s">
        <v>37</v>
      </c>
      <c r="M1" s="292"/>
      <c r="N1" s="292"/>
      <c r="O1" s="293" t="s">
        <v>38</v>
      </c>
      <c r="P1" s="293"/>
      <c r="Q1" s="293"/>
      <c r="R1" s="293"/>
      <c r="S1" s="293"/>
      <c r="T1" s="293"/>
      <c r="U1" s="293"/>
      <c r="V1" s="293"/>
      <c r="W1" s="294" t="s">
        <v>39</v>
      </c>
      <c r="X1" s="294" t="s">
        <v>40</v>
      </c>
      <c r="Y1" s="293" t="s">
        <v>41</v>
      </c>
      <c r="Z1" s="293"/>
      <c r="AA1" s="293"/>
      <c r="AB1" s="293"/>
      <c r="AC1" s="294" t="s">
        <v>42</v>
      </c>
      <c r="AD1" s="295" t="s">
        <v>43</v>
      </c>
      <c r="AE1" s="295" t="s">
        <v>44</v>
      </c>
    </row>
    <row r="2" spans="1:31" ht="61" thickBot="1" x14ac:dyDescent="0.4">
      <c r="A2" s="31" t="s">
        <v>12</v>
      </c>
      <c r="B2" s="31" t="s">
        <v>13</v>
      </c>
      <c r="C2" s="31" t="s">
        <v>14</v>
      </c>
      <c r="D2" s="31" t="s">
        <v>15</v>
      </c>
      <c r="E2" s="31" t="s">
        <v>16</v>
      </c>
      <c r="F2" s="31" t="s">
        <v>17</v>
      </c>
      <c r="G2" s="31" t="s">
        <v>18</v>
      </c>
      <c r="H2" s="31" t="s">
        <v>19</v>
      </c>
      <c r="I2" s="31" t="s">
        <v>20</v>
      </c>
      <c r="J2" s="32" t="s">
        <v>21</v>
      </c>
      <c r="K2" s="33" t="s">
        <v>194</v>
      </c>
      <c r="L2" s="21" t="s">
        <v>45</v>
      </c>
      <c r="M2" s="21" t="s">
        <v>22</v>
      </c>
      <c r="N2" s="21" t="s">
        <v>23</v>
      </c>
      <c r="O2" s="21" t="s">
        <v>24</v>
      </c>
      <c r="P2" s="21" t="s">
        <v>25</v>
      </c>
      <c r="Q2" s="21" t="s">
        <v>26</v>
      </c>
      <c r="R2" s="21" t="s">
        <v>27</v>
      </c>
      <c r="S2" s="21" t="s">
        <v>28</v>
      </c>
      <c r="T2" s="21" t="s">
        <v>29</v>
      </c>
      <c r="U2" s="21" t="s">
        <v>30</v>
      </c>
      <c r="V2" s="21" t="s">
        <v>31</v>
      </c>
      <c r="W2" s="294"/>
      <c r="X2" s="294"/>
      <c r="Y2" s="21" t="s">
        <v>32</v>
      </c>
      <c r="Z2" s="21" t="s">
        <v>33</v>
      </c>
      <c r="AA2" s="21" t="s">
        <v>34</v>
      </c>
      <c r="AB2" s="21" t="s">
        <v>35</v>
      </c>
      <c r="AC2" s="294"/>
      <c r="AD2" s="295"/>
      <c r="AE2" s="295"/>
    </row>
    <row r="3" spans="1:31" s="42" customFormat="1" ht="58.5" thickTop="1" x14ac:dyDescent="0.35">
      <c r="A3" s="37">
        <v>1</v>
      </c>
      <c r="B3" s="38" t="s">
        <v>71</v>
      </c>
      <c r="C3" s="38" t="s">
        <v>72</v>
      </c>
      <c r="D3" s="38" t="s">
        <v>73</v>
      </c>
      <c r="E3" s="38" t="s">
        <v>74</v>
      </c>
      <c r="F3" s="39">
        <v>1</v>
      </c>
      <c r="G3" s="40">
        <v>5000000</v>
      </c>
      <c r="H3" s="40" t="s">
        <v>4</v>
      </c>
      <c r="I3" s="39" t="s">
        <v>75</v>
      </c>
      <c r="J3" s="38" t="s">
        <v>76</v>
      </c>
      <c r="K3" s="41" t="s">
        <v>189</v>
      </c>
      <c r="L3" s="42" t="s">
        <v>196</v>
      </c>
      <c r="M3" s="42">
        <v>25</v>
      </c>
      <c r="N3" s="42" t="s">
        <v>9</v>
      </c>
      <c r="O3" s="42">
        <v>0</v>
      </c>
      <c r="P3" s="42">
        <v>0</v>
      </c>
      <c r="Q3" s="42">
        <v>0</v>
      </c>
      <c r="R3" s="42">
        <v>0</v>
      </c>
      <c r="S3" s="42">
        <v>0</v>
      </c>
      <c r="T3" s="42">
        <v>0</v>
      </c>
      <c r="U3" s="42">
        <v>0</v>
      </c>
      <c r="V3" s="42" t="s">
        <v>9</v>
      </c>
      <c r="W3" s="42">
        <v>0</v>
      </c>
      <c r="X3" s="42" t="s">
        <v>9</v>
      </c>
      <c r="Y3" s="42" t="s">
        <v>197</v>
      </c>
      <c r="Z3" s="338"/>
      <c r="AA3" s="42" t="s">
        <v>152</v>
      </c>
      <c r="AB3" s="42">
        <v>0</v>
      </c>
      <c r="AC3" s="42" t="s">
        <v>198</v>
      </c>
      <c r="AE3" s="42" t="s">
        <v>199</v>
      </c>
    </row>
    <row r="4" spans="1:31" s="42" customFormat="1" ht="58" x14ac:dyDescent="0.35">
      <c r="A4" s="43">
        <v>2</v>
      </c>
      <c r="B4" s="44" t="s">
        <v>71</v>
      </c>
      <c r="C4" s="44" t="s">
        <v>77</v>
      </c>
      <c r="D4" s="44" t="s">
        <v>78</v>
      </c>
      <c r="E4" s="44" t="s">
        <v>79</v>
      </c>
      <c r="F4" s="45">
        <v>2</v>
      </c>
      <c r="G4" s="46">
        <v>5500000</v>
      </c>
      <c r="H4" s="40" t="s">
        <v>4</v>
      </c>
      <c r="I4" s="45">
        <v>2024</v>
      </c>
      <c r="J4" s="44" t="s">
        <v>80</v>
      </c>
      <c r="K4" s="41" t="s">
        <v>189</v>
      </c>
      <c r="L4" s="42" t="s">
        <v>50</v>
      </c>
      <c r="M4" s="42">
        <v>30</v>
      </c>
      <c r="N4" s="42" t="s">
        <v>9</v>
      </c>
      <c r="O4" s="42">
        <v>0</v>
      </c>
      <c r="P4" s="42">
        <v>0</v>
      </c>
      <c r="Q4" s="42">
        <v>0</v>
      </c>
      <c r="R4" s="42">
        <v>0</v>
      </c>
      <c r="S4" s="42">
        <v>0</v>
      </c>
      <c r="T4" s="42">
        <v>0</v>
      </c>
      <c r="U4" s="42">
        <v>0</v>
      </c>
      <c r="V4" s="42" t="s">
        <v>9</v>
      </c>
      <c r="W4" s="42">
        <v>0</v>
      </c>
      <c r="X4" s="42" t="s">
        <v>9</v>
      </c>
      <c r="Y4" s="42" t="s">
        <v>155</v>
      </c>
      <c r="Z4" s="296"/>
      <c r="AA4" s="42" t="s">
        <v>152</v>
      </c>
      <c r="AB4" s="42" t="s">
        <v>200</v>
      </c>
      <c r="AC4" s="42" t="s">
        <v>201</v>
      </c>
      <c r="AE4" s="42" t="s">
        <v>202</v>
      </c>
    </row>
    <row r="5" spans="1:31" s="5" customFormat="1" ht="58" x14ac:dyDescent="0.35">
      <c r="A5" s="25">
        <v>3</v>
      </c>
      <c r="B5" s="8" t="s">
        <v>71</v>
      </c>
      <c r="C5" s="8" t="s">
        <v>81</v>
      </c>
      <c r="D5" s="8" t="s">
        <v>82</v>
      </c>
      <c r="E5" s="8" t="s">
        <v>83</v>
      </c>
      <c r="F5" s="9">
        <v>1</v>
      </c>
      <c r="G5" s="10">
        <v>7000000</v>
      </c>
      <c r="H5" s="10" t="s">
        <v>4</v>
      </c>
      <c r="I5" s="9">
        <v>2024</v>
      </c>
      <c r="J5" s="8" t="s">
        <v>80</v>
      </c>
      <c r="K5" s="24" t="s">
        <v>189</v>
      </c>
      <c r="L5" s="5" t="s">
        <v>203</v>
      </c>
      <c r="M5" s="5">
        <v>30</v>
      </c>
      <c r="N5" s="5" t="s">
        <v>9</v>
      </c>
      <c r="O5" s="5">
        <v>0</v>
      </c>
      <c r="P5" s="5">
        <v>0</v>
      </c>
      <c r="Q5" s="5">
        <v>0</v>
      </c>
      <c r="R5" s="5">
        <v>0</v>
      </c>
      <c r="S5" s="5">
        <v>0</v>
      </c>
      <c r="T5" s="5">
        <v>0</v>
      </c>
      <c r="U5" s="5">
        <v>0</v>
      </c>
      <c r="V5" s="5" t="s">
        <v>9</v>
      </c>
      <c r="W5" s="5">
        <v>0</v>
      </c>
      <c r="X5" s="5" t="s">
        <v>9</v>
      </c>
      <c r="Y5" s="5" t="s">
        <v>155</v>
      </c>
      <c r="Z5" s="296"/>
      <c r="AA5" s="5" t="s">
        <v>152</v>
      </c>
      <c r="AB5" s="5" t="s">
        <v>200</v>
      </c>
      <c r="AC5" s="5" t="s">
        <v>201</v>
      </c>
      <c r="AE5" s="5" t="s">
        <v>204</v>
      </c>
    </row>
    <row r="6" spans="1:31" s="5" customFormat="1" ht="58" x14ac:dyDescent="0.35">
      <c r="A6" s="25">
        <v>4</v>
      </c>
      <c r="B6" s="8" t="s">
        <v>71</v>
      </c>
      <c r="C6" s="8" t="s">
        <v>81</v>
      </c>
      <c r="D6" s="8" t="s">
        <v>84</v>
      </c>
      <c r="E6" s="8" t="s">
        <v>85</v>
      </c>
      <c r="F6" s="9">
        <v>1</v>
      </c>
      <c r="G6" s="10">
        <v>5000000</v>
      </c>
      <c r="H6" s="10" t="s">
        <v>4</v>
      </c>
      <c r="I6" s="9">
        <v>2024</v>
      </c>
      <c r="J6" s="8" t="s">
        <v>86</v>
      </c>
      <c r="K6" s="24" t="s">
        <v>189</v>
      </c>
      <c r="L6" s="5" t="s">
        <v>203</v>
      </c>
      <c r="M6" s="5">
        <v>30</v>
      </c>
      <c r="N6" s="5" t="s">
        <v>9</v>
      </c>
      <c r="O6" s="5">
        <v>0</v>
      </c>
      <c r="P6" s="5">
        <v>0</v>
      </c>
      <c r="Q6" s="5">
        <v>0</v>
      </c>
      <c r="R6" s="5">
        <v>0</v>
      </c>
      <c r="S6" s="5">
        <v>0</v>
      </c>
      <c r="T6" s="5">
        <v>0</v>
      </c>
      <c r="U6" s="5">
        <v>0</v>
      </c>
      <c r="V6" s="5" t="s">
        <v>9</v>
      </c>
      <c r="W6" s="5">
        <v>0</v>
      </c>
      <c r="X6" s="5" t="s">
        <v>9</v>
      </c>
      <c r="Y6" s="5" t="s">
        <v>155</v>
      </c>
      <c r="Z6" s="296"/>
      <c r="AA6" s="5" t="s">
        <v>152</v>
      </c>
      <c r="AB6" s="5" t="s">
        <v>200</v>
      </c>
      <c r="AC6" s="5" t="s">
        <v>201</v>
      </c>
      <c r="AE6" s="5" t="s">
        <v>11</v>
      </c>
    </row>
    <row r="7" spans="1:31" s="5" customFormat="1" ht="58" x14ac:dyDescent="0.35">
      <c r="A7" s="25">
        <v>5</v>
      </c>
      <c r="B7" s="8" t="s">
        <v>71</v>
      </c>
      <c r="C7" s="8" t="s">
        <v>87</v>
      </c>
      <c r="D7" s="8" t="s">
        <v>88</v>
      </c>
      <c r="E7" s="8" t="s">
        <v>89</v>
      </c>
      <c r="F7" s="9">
        <v>1</v>
      </c>
      <c r="G7" s="10">
        <v>23000000</v>
      </c>
      <c r="H7" s="10" t="s">
        <v>4</v>
      </c>
      <c r="I7" s="9">
        <v>2025</v>
      </c>
      <c r="J7" s="8" t="s">
        <v>90</v>
      </c>
      <c r="K7" s="24" t="s">
        <v>189</v>
      </c>
      <c r="L7" s="5" t="s">
        <v>50</v>
      </c>
      <c r="M7" s="5">
        <v>30</v>
      </c>
      <c r="N7" s="5" t="s">
        <v>8</v>
      </c>
      <c r="O7" s="5">
        <v>-1</v>
      </c>
      <c r="P7" s="5">
        <v>0</v>
      </c>
      <c r="Q7" s="5">
        <v>0</v>
      </c>
      <c r="R7" s="5">
        <v>0</v>
      </c>
      <c r="S7" s="5">
        <v>0</v>
      </c>
      <c r="T7" s="5">
        <v>0</v>
      </c>
      <c r="U7" s="5">
        <v>0</v>
      </c>
      <c r="V7" s="5" t="s">
        <v>9</v>
      </c>
      <c r="W7" s="5">
        <v>0</v>
      </c>
      <c r="X7" s="5" t="s">
        <v>9</v>
      </c>
      <c r="Y7" s="5" t="s">
        <v>155</v>
      </c>
      <c r="Z7" s="296"/>
      <c r="AA7" s="5" t="s">
        <v>152</v>
      </c>
      <c r="AB7" s="5" t="s">
        <v>205</v>
      </c>
      <c r="AC7" s="13">
        <v>-500000</v>
      </c>
      <c r="AE7" s="5" t="s">
        <v>206</v>
      </c>
    </row>
    <row r="8" spans="1:31" s="5" customFormat="1" ht="43.5" x14ac:dyDescent="0.35">
      <c r="A8" s="25">
        <v>6</v>
      </c>
      <c r="B8" s="8" t="s">
        <v>71</v>
      </c>
      <c r="C8" s="8" t="s">
        <v>91</v>
      </c>
      <c r="D8" s="8" t="s">
        <v>92</v>
      </c>
      <c r="E8" s="8" t="s">
        <v>93</v>
      </c>
      <c r="F8" s="9">
        <v>3</v>
      </c>
      <c r="G8" s="10">
        <v>250000</v>
      </c>
      <c r="H8" s="10" t="s">
        <v>4</v>
      </c>
      <c r="I8" s="9" t="s">
        <v>56</v>
      </c>
      <c r="J8" s="8" t="s">
        <v>94</v>
      </c>
      <c r="K8" s="24" t="s">
        <v>189</v>
      </c>
      <c r="L8" s="5" t="s">
        <v>50</v>
      </c>
      <c r="M8" s="5">
        <v>15</v>
      </c>
      <c r="N8" s="5" t="s">
        <v>9</v>
      </c>
      <c r="O8" s="5">
        <v>0</v>
      </c>
      <c r="P8" s="5">
        <v>0</v>
      </c>
      <c r="Q8" s="5">
        <v>0</v>
      </c>
      <c r="R8" s="5">
        <v>0</v>
      </c>
      <c r="S8" s="5">
        <v>0</v>
      </c>
      <c r="T8" s="5">
        <v>0</v>
      </c>
      <c r="U8" s="5">
        <v>0</v>
      </c>
      <c r="V8" s="5" t="s">
        <v>9</v>
      </c>
      <c r="W8" s="5">
        <v>0</v>
      </c>
      <c r="X8" s="5" t="s">
        <v>207</v>
      </c>
      <c r="Y8" s="5" t="s">
        <v>155</v>
      </c>
      <c r="Z8" s="296"/>
      <c r="AA8" s="5" t="s">
        <v>152</v>
      </c>
      <c r="AB8" s="5">
        <v>0</v>
      </c>
      <c r="AC8" s="5">
        <v>0</v>
      </c>
      <c r="AE8" s="5" t="s">
        <v>208</v>
      </c>
    </row>
    <row r="9" spans="1:31" s="5" customFormat="1" ht="43.5" x14ac:dyDescent="0.35">
      <c r="A9" s="25">
        <v>7</v>
      </c>
      <c r="B9" s="8" t="s">
        <v>71</v>
      </c>
      <c r="C9" s="8" t="s">
        <v>95</v>
      </c>
      <c r="D9" s="8" t="s">
        <v>96</v>
      </c>
      <c r="E9" s="8" t="s">
        <v>97</v>
      </c>
      <c r="F9" s="9">
        <v>3</v>
      </c>
      <c r="G9" s="10">
        <v>250000</v>
      </c>
      <c r="H9" s="10" t="s">
        <v>4</v>
      </c>
      <c r="I9" s="9" t="s">
        <v>56</v>
      </c>
      <c r="J9" s="8" t="s">
        <v>98</v>
      </c>
      <c r="K9" s="24" t="s">
        <v>189</v>
      </c>
      <c r="L9" s="5" t="s">
        <v>50</v>
      </c>
      <c r="M9" s="5">
        <v>15</v>
      </c>
      <c r="N9" s="5" t="s">
        <v>9</v>
      </c>
      <c r="O9" s="5">
        <v>0</v>
      </c>
      <c r="P9" s="5">
        <v>0</v>
      </c>
      <c r="Q9" s="5">
        <v>0</v>
      </c>
      <c r="R9" s="5">
        <v>0</v>
      </c>
      <c r="S9" s="5">
        <v>0</v>
      </c>
      <c r="T9" s="5">
        <v>0</v>
      </c>
      <c r="U9" s="5">
        <v>0</v>
      </c>
      <c r="V9" s="5" t="s">
        <v>9</v>
      </c>
      <c r="W9" s="5">
        <v>0</v>
      </c>
      <c r="X9" s="5" t="s">
        <v>207</v>
      </c>
      <c r="Y9" s="5" t="s">
        <v>155</v>
      </c>
      <c r="Z9" s="296"/>
      <c r="AA9" s="5">
        <v>0</v>
      </c>
      <c r="AB9" s="5">
        <v>0</v>
      </c>
      <c r="AC9" s="5">
        <v>0</v>
      </c>
      <c r="AE9" s="5" t="s">
        <v>208</v>
      </c>
    </row>
    <row r="10" spans="1:31" s="5" customFormat="1" ht="43.5" x14ac:dyDescent="0.35">
      <c r="A10" s="25">
        <v>8</v>
      </c>
      <c r="B10" s="8" t="s">
        <v>71</v>
      </c>
      <c r="C10" s="8" t="s">
        <v>99</v>
      </c>
      <c r="D10" s="8" t="s">
        <v>100</v>
      </c>
      <c r="E10" s="8" t="s">
        <v>101</v>
      </c>
      <c r="F10" s="9">
        <v>3</v>
      </c>
      <c r="G10" s="10">
        <v>200000</v>
      </c>
      <c r="H10" s="10" t="s">
        <v>4</v>
      </c>
      <c r="I10" s="9" t="s">
        <v>56</v>
      </c>
      <c r="J10" s="8" t="s">
        <v>98</v>
      </c>
      <c r="K10" s="24" t="s">
        <v>189</v>
      </c>
      <c r="L10" s="5" t="s">
        <v>50</v>
      </c>
      <c r="M10" s="5">
        <v>15</v>
      </c>
      <c r="N10" s="5" t="s">
        <v>9</v>
      </c>
      <c r="O10" s="5">
        <v>-5.0000000000000001E-3</v>
      </c>
      <c r="P10" s="5">
        <v>0</v>
      </c>
      <c r="Q10" s="5">
        <v>0</v>
      </c>
      <c r="R10" s="5">
        <v>0</v>
      </c>
      <c r="S10" s="5">
        <v>0</v>
      </c>
      <c r="T10" s="5">
        <v>0</v>
      </c>
      <c r="U10" s="5">
        <v>0</v>
      </c>
      <c r="V10" s="5" t="s">
        <v>9</v>
      </c>
      <c r="W10" s="5">
        <v>0</v>
      </c>
      <c r="X10" s="5" t="s">
        <v>207</v>
      </c>
      <c r="Y10" s="5" t="s">
        <v>209</v>
      </c>
      <c r="Z10" s="296"/>
      <c r="AA10" s="5">
        <v>0</v>
      </c>
      <c r="AB10" s="5">
        <v>0</v>
      </c>
      <c r="AC10" s="5">
        <v>0</v>
      </c>
      <c r="AE10" s="5" t="s">
        <v>208</v>
      </c>
    </row>
    <row r="11" spans="1:31" s="5" customFormat="1" ht="38.75" customHeight="1" x14ac:dyDescent="0.35">
      <c r="A11" s="25">
        <v>9</v>
      </c>
      <c r="B11" s="8" t="s">
        <v>71</v>
      </c>
      <c r="C11" s="8" t="s">
        <v>102</v>
      </c>
      <c r="D11" s="8" t="s">
        <v>103</v>
      </c>
      <c r="E11" s="8" t="s">
        <v>104</v>
      </c>
      <c r="F11" s="9">
        <v>2</v>
      </c>
      <c r="G11" s="10">
        <v>3500000</v>
      </c>
      <c r="H11" s="10" t="s">
        <v>4</v>
      </c>
      <c r="I11" s="9">
        <v>2023</v>
      </c>
      <c r="J11" s="8" t="s">
        <v>86</v>
      </c>
      <c r="K11" s="24" t="s">
        <v>189</v>
      </c>
      <c r="L11" s="5" t="s">
        <v>50</v>
      </c>
      <c r="M11" s="5">
        <v>30</v>
      </c>
      <c r="N11" s="5" t="s">
        <v>9</v>
      </c>
      <c r="O11" s="5">
        <v>0</v>
      </c>
      <c r="P11" s="5">
        <v>0</v>
      </c>
      <c r="Q11" s="5">
        <v>0</v>
      </c>
      <c r="R11" s="5">
        <v>0</v>
      </c>
      <c r="S11" s="5">
        <v>0</v>
      </c>
      <c r="T11" s="5">
        <v>0</v>
      </c>
      <c r="U11" s="5">
        <v>0</v>
      </c>
      <c r="V11" s="5" t="s">
        <v>9</v>
      </c>
      <c r="W11" s="5">
        <v>0</v>
      </c>
      <c r="X11" s="5" t="s">
        <v>9</v>
      </c>
      <c r="Y11" s="5" t="s">
        <v>155</v>
      </c>
      <c r="Z11" s="296"/>
      <c r="AA11" s="5">
        <v>0</v>
      </c>
      <c r="AB11" s="5">
        <v>0</v>
      </c>
      <c r="AC11" s="5">
        <v>0</v>
      </c>
      <c r="AE11" s="5" t="s">
        <v>11</v>
      </c>
    </row>
    <row r="12" spans="1:31" s="5" customFormat="1" ht="43.5" x14ac:dyDescent="0.35">
      <c r="A12" s="25">
        <v>10</v>
      </c>
      <c r="B12" s="8" t="s">
        <v>71</v>
      </c>
      <c r="C12" s="8" t="s">
        <v>72</v>
      </c>
      <c r="D12" s="8" t="s">
        <v>105</v>
      </c>
      <c r="E12" s="8" t="s">
        <v>105</v>
      </c>
      <c r="F12" s="9">
        <v>3</v>
      </c>
      <c r="G12" s="10">
        <v>700000</v>
      </c>
      <c r="H12" s="10" t="s">
        <v>4</v>
      </c>
      <c r="I12" s="9">
        <v>2023</v>
      </c>
      <c r="J12" s="8" t="s">
        <v>106</v>
      </c>
      <c r="K12" s="24" t="s">
        <v>189</v>
      </c>
      <c r="L12" s="5" t="s">
        <v>50</v>
      </c>
      <c r="M12" s="5">
        <v>15</v>
      </c>
      <c r="N12" s="5" t="s">
        <v>9</v>
      </c>
      <c r="O12" s="5">
        <v>0</v>
      </c>
      <c r="P12" s="5">
        <v>0</v>
      </c>
      <c r="Q12" s="5">
        <v>0</v>
      </c>
      <c r="R12" s="5">
        <v>0</v>
      </c>
      <c r="S12" s="5">
        <v>0</v>
      </c>
      <c r="T12" s="5">
        <v>0</v>
      </c>
      <c r="U12" s="5" t="s">
        <v>201</v>
      </c>
      <c r="V12" s="5" t="s">
        <v>9</v>
      </c>
      <c r="W12" s="5">
        <v>0</v>
      </c>
      <c r="X12" s="5" t="s">
        <v>207</v>
      </c>
      <c r="Y12" s="5" t="s">
        <v>209</v>
      </c>
      <c r="Z12" s="296"/>
      <c r="AA12" s="5">
        <v>0</v>
      </c>
      <c r="AB12" s="5">
        <v>0</v>
      </c>
      <c r="AC12" s="5" t="s">
        <v>201</v>
      </c>
      <c r="AE12" s="5" t="s">
        <v>208</v>
      </c>
    </row>
    <row r="13" spans="1:31" s="5" customFormat="1" ht="58" x14ac:dyDescent="0.35">
      <c r="A13" s="25">
        <v>11</v>
      </c>
      <c r="B13" s="8" t="s">
        <v>71</v>
      </c>
      <c r="C13" s="8" t="s">
        <v>81</v>
      </c>
      <c r="D13" s="8" t="s">
        <v>107</v>
      </c>
      <c r="E13" s="8" t="s">
        <v>108</v>
      </c>
      <c r="F13" s="9">
        <v>1</v>
      </c>
      <c r="G13" s="10">
        <v>24000000</v>
      </c>
      <c r="H13" s="10" t="s">
        <v>4</v>
      </c>
      <c r="I13" s="9" t="s">
        <v>75</v>
      </c>
      <c r="J13" s="8" t="s">
        <v>109</v>
      </c>
      <c r="K13" s="24" t="s">
        <v>189</v>
      </c>
      <c r="L13" s="5" t="s">
        <v>50</v>
      </c>
      <c r="M13" s="5">
        <v>30</v>
      </c>
      <c r="N13" s="5" t="s">
        <v>8</v>
      </c>
      <c r="O13" s="5">
        <v>-1</v>
      </c>
      <c r="P13" s="5">
        <v>0</v>
      </c>
      <c r="Q13" s="5">
        <v>0</v>
      </c>
      <c r="R13" s="5">
        <v>0</v>
      </c>
      <c r="S13" s="5">
        <v>0</v>
      </c>
      <c r="T13" s="5">
        <v>0</v>
      </c>
      <c r="U13" s="5" t="s">
        <v>201</v>
      </c>
      <c r="V13" s="5" t="s">
        <v>9</v>
      </c>
      <c r="W13" s="5">
        <v>0</v>
      </c>
      <c r="X13" s="5" t="s">
        <v>9</v>
      </c>
      <c r="Y13" s="5" t="s">
        <v>197</v>
      </c>
      <c r="Z13" s="296"/>
      <c r="AA13" s="5" t="s">
        <v>152</v>
      </c>
      <c r="AB13" s="5" t="s">
        <v>210</v>
      </c>
      <c r="AC13" s="13">
        <v>-500000</v>
      </c>
      <c r="AE13" s="5" t="s">
        <v>204</v>
      </c>
    </row>
    <row r="14" spans="1:31" s="42" customFormat="1" ht="58" x14ac:dyDescent="0.35">
      <c r="A14" s="43">
        <v>12</v>
      </c>
      <c r="B14" s="44" t="s">
        <v>71</v>
      </c>
      <c r="C14" s="44" t="s">
        <v>81</v>
      </c>
      <c r="D14" s="44" t="s">
        <v>110</v>
      </c>
      <c r="E14" s="44" t="s">
        <v>111</v>
      </c>
      <c r="F14" s="45">
        <v>1</v>
      </c>
      <c r="G14" s="46">
        <v>2000000</v>
      </c>
      <c r="H14" s="46" t="s">
        <v>4</v>
      </c>
      <c r="I14" s="45" t="s">
        <v>56</v>
      </c>
      <c r="J14" s="44" t="s">
        <v>112</v>
      </c>
      <c r="K14" s="41" t="s">
        <v>189</v>
      </c>
      <c r="L14" s="42" t="s">
        <v>50</v>
      </c>
      <c r="M14" s="42">
        <v>30</v>
      </c>
      <c r="N14" s="42" t="s">
        <v>8</v>
      </c>
      <c r="O14" s="42">
        <v>-1.05</v>
      </c>
      <c r="P14" s="42">
        <v>0</v>
      </c>
      <c r="Q14" s="42">
        <v>0</v>
      </c>
      <c r="R14" s="42">
        <v>0</v>
      </c>
      <c r="S14" s="42">
        <v>0</v>
      </c>
      <c r="T14" s="42">
        <v>0</v>
      </c>
      <c r="U14" s="42" t="s">
        <v>201</v>
      </c>
      <c r="V14" s="42" t="s">
        <v>9</v>
      </c>
      <c r="W14" s="42">
        <v>0</v>
      </c>
      <c r="X14" s="42" t="s">
        <v>9</v>
      </c>
      <c r="Y14" s="42" t="s">
        <v>155</v>
      </c>
      <c r="Z14" s="296"/>
      <c r="AA14" s="42" t="s">
        <v>152</v>
      </c>
      <c r="AB14" s="42">
        <v>0</v>
      </c>
      <c r="AC14" s="42">
        <v>0</v>
      </c>
      <c r="AE14" s="42" t="s">
        <v>211</v>
      </c>
    </row>
    <row r="15" spans="1:31" s="5" customFormat="1" ht="43.5" x14ac:dyDescent="0.35">
      <c r="A15" s="25">
        <v>13</v>
      </c>
      <c r="B15" s="8" t="s">
        <v>71</v>
      </c>
      <c r="C15" s="8" t="s">
        <v>81</v>
      </c>
      <c r="D15" s="8" t="s">
        <v>113</v>
      </c>
      <c r="E15" s="8" t="s">
        <v>114</v>
      </c>
      <c r="F15" s="9">
        <v>1</v>
      </c>
      <c r="G15" s="10">
        <v>4000000</v>
      </c>
      <c r="H15" s="10" t="s">
        <v>4</v>
      </c>
      <c r="I15" s="9" t="s">
        <v>56</v>
      </c>
      <c r="J15" s="8" t="s">
        <v>66</v>
      </c>
      <c r="K15" s="24" t="s">
        <v>189</v>
      </c>
      <c r="L15" s="5" t="s">
        <v>50</v>
      </c>
      <c r="M15" s="5">
        <v>30</v>
      </c>
      <c r="N15" s="5" t="s">
        <v>9</v>
      </c>
      <c r="O15" s="5">
        <v>0</v>
      </c>
      <c r="P15" s="5">
        <v>0</v>
      </c>
      <c r="Q15" s="5">
        <v>0</v>
      </c>
      <c r="R15" s="5">
        <v>0</v>
      </c>
      <c r="S15" s="5">
        <v>0</v>
      </c>
      <c r="T15" s="5">
        <v>0</v>
      </c>
      <c r="U15" s="5" t="s">
        <v>9</v>
      </c>
      <c r="V15" s="5" t="s">
        <v>9</v>
      </c>
      <c r="W15" s="5">
        <v>0</v>
      </c>
      <c r="X15" s="5" t="s">
        <v>9</v>
      </c>
      <c r="Y15" s="5" t="s">
        <v>155</v>
      </c>
      <c r="Z15" s="296"/>
      <c r="AA15" s="5">
        <v>0</v>
      </c>
      <c r="AB15" s="5">
        <v>0</v>
      </c>
      <c r="AC15" s="5" t="s">
        <v>201</v>
      </c>
      <c r="AE15" s="5" t="s">
        <v>211</v>
      </c>
    </row>
    <row r="16" spans="1:31" s="5" customFormat="1" ht="43.5" x14ac:dyDescent="0.35">
      <c r="A16" s="25">
        <v>14</v>
      </c>
      <c r="B16" s="8" t="s">
        <v>71</v>
      </c>
      <c r="C16" s="8" t="s">
        <v>81</v>
      </c>
      <c r="D16" s="8" t="s">
        <v>115</v>
      </c>
      <c r="E16" s="8" t="s">
        <v>114</v>
      </c>
      <c r="F16" s="9">
        <v>1</v>
      </c>
      <c r="G16" s="10">
        <v>3000000</v>
      </c>
      <c r="H16" s="10" t="s">
        <v>4</v>
      </c>
      <c r="I16" s="9" t="s">
        <v>56</v>
      </c>
      <c r="J16" s="8" t="s">
        <v>66</v>
      </c>
      <c r="K16" s="24" t="s">
        <v>189</v>
      </c>
      <c r="L16" s="5" t="s">
        <v>50</v>
      </c>
      <c r="M16" s="5">
        <v>30</v>
      </c>
      <c r="N16" s="5" t="s">
        <v>9</v>
      </c>
      <c r="O16" s="5">
        <v>0</v>
      </c>
      <c r="P16" s="5">
        <v>0</v>
      </c>
      <c r="Q16" s="5">
        <v>0</v>
      </c>
      <c r="R16" s="5">
        <v>0</v>
      </c>
      <c r="S16" s="5">
        <v>0</v>
      </c>
      <c r="T16" s="5">
        <v>0</v>
      </c>
      <c r="U16" s="5" t="s">
        <v>9</v>
      </c>
      <c r="V16" s="5" t="s">
        <v>9</v>
      </c>
      <c r="W16" s="5">
        <v>0</v>
      </c>
      <c r="X16" s="5" t="s">
        <v>9</v>
      </c>
      <c r="Y16" s="5" t="s">
        <v>155</v>
      </c>
      <c r="Z16" s="296"/>
      <c r="AA16" s="5">
        <v>0</v>
      </c>
      <c r="AB16" s="5">
        <v>0</v>
      </c>
      <c r="AC16" s="5" t="s">
        <v>201</v>
      </c>
      <c r="AE16" s="5" t="s">
        <v>11</v>
      </c>
    </row>
    <row r="17" spans="1:70" s="5" customFormat="1" ht="58" x14ac:dyDescent="0.35">
      <c r="A17" s="25">
        <v>15</v>
      </c>
      <c r="B17" s="8" t="s">
        <v>0</v>
      </c>
      <c r="C17" s="11" t="s">
        <v>1</v>
      </c>
      <c r="D17" s="11" t="s">
        <v>2</v>
      </c>
      <c r="E17" s="11" t="s">
        <v>3</v>
      </c>
      <c r="F17" s="9">
        <v>1</v>
      </c>
      <c r="G17" s="10">
        <v>15000000</v>
      </c>
      <c r="H17" s="10" t="s">
        <v>4</v>
      </c>
      <c r="I17" s="9" t="s">
        <v>5</v>
      </c>
      <c r="J17" s="8" t="s">
        <v>6</v>
      </c>
      <c r="K17" s="24" t="s">
        <v>190</v>
      </c>
      <c r="L17" s="5" t="s">
        <v>7</v>
      </c>
      <c r="M17" s="5">
        <v>30</v>
      </c>
      <c r="N17" s="5" t="s">
        <v>8</v>
      </c>
      <c r="O17" s="5">
        <v>-1.9</v>
      </c>
      <c r="P17" s="5">
        <v>-1.1000000000000001</v>
      </c>
      <c r="Q17" s="5">
        <v>0</v>
      </c>
      <c r="R17" s="5">
        <v>0</v>
      </c>
      <c r="S17" s="5">
        <v>-7.0000000000000007E-2</v>
      </c>
      <c r="T17" s="5">
        <v>0</v>
      </c>
      <c r="U17" s="5">
        <v>-2900</v>
      </c>
      <c r="V17" s="5" t="s">
        <v>9</v>
      </c>
      <c r="W17" s="5">
        <v>0</v>
      </c>
      <c r="X17" s="5" t="s">
        <v>9</v>
      </c>
      <c r="Y17" s="13">
        <v>530000</v>
      </c>
      <c r="Z17" s="27" t="s">
        <v>10</v>
      </c>
      <c r="AA17" s="5">
        <v>0</v>
      </c>
      <c r="AB17" s="5">
        <v>0</v>
      </c>
      <c r="AC17" s="13">
        <v>-530000</v>
      </c>
      <c r="AE17" s="5" t="s">
        <v>11</v>
      </c>
    </row>
    <row r="18" spans="1:70" s="5" customFormat="1" ht="43.5" x14ac:dyDescent="0.35">
      <c r="A18" s="25">
        <v>16</v>
      </c>
      <c r="B18" s="8" t="s">
        <v>0</v>
      </c>
      <c r="C18" s="11" t="s">
        <v>1</v>
      </c>
      <c r="D18" s="11" t="s">
        <v>46</v>
      </c>
      <c r="E18" s="11" t="s">
        <v>47</v>
      </c>
      <c r="F18" s="9">
        <v>1</v>
      </c>
      <c r="G18" s="10">
        <v>45000000</v>
      </c>
      <c r="H18" s="10" t="s">
        <v>48</v>
      </c>
      <c r="I18" s="9" t="s">
        <v>5</v>
      </c>
      <c r="J18" s="8" t="s">
        <v>49</v>
      </c>
      <c r="K18" s="24" t="s">
        <v>190</v>
      </c>
      <c r="L18" s="5" t="s">
        <v>50</v>
      </c>
      <c r="M18" s="5">
        <v>30</v>
      </c>
      <c r="N18" s="5" t="s">
        <v>51</v>
      </c>
      <c r="O18" s="5">
        <v>-36.4</v>
      </c>
      <c r="P18" s="5">
        <v>-19.8</v>
      </c>
      <c r="Q18" s="5">
        <v>0</v>
      </c>
      <c r="R18" s="5">
        <v>0</v>
      </c>
      <c r="S18" s="5">
        <v>-1.3</v>
      </c>
      <c r="T18" s="5">
        <v>0</v>
      </c>
      <c r="U18" s="5">
        <v>-54000</v>
      </c>
      <c r="V18" s="5" t="s">
        <v>9</v>
      </c>
      <c r="W18" s="5">
        <v>0</v>
      </c>
      <c r="X18" s="5" t="s">
        <v>52</v>
      </c>
      <c r="Y18" s="13">
        <v>350000</v>
      </c>
      <c r="Z18" s="27" t="s">
        <v>10</v>
      </c>
      <c r="AA18" s="5">
        <v>0</v>
      </c>
      <c r="AB18" s="5">
        <v>0</v>
      </c>
      <c r="AC18" s="13">
        <v>-8000000</v>
      </c>
      <c r="AE18" s="5" t="s">
        <v>53</v>
      </c>
    </row>
    <row r="19" spans="1:70" s="5" customFormat="1" ht="58" x14ac:dyDescent="0.35">
      <c r="A19" s="25">
        <v>17</v>
      </c>
      <c r="B19" s="8" t="s">
        <v>0</v>
      </c>
      <c r="C19" s="11" t="s">
        <v>1</v>
      </c>
      <c r="D19" s="11" t="s">
        <v>54</v>
      </c>
      <c r="E19" s="11" t="s">
        <v>55</v>
      </c>
      <c r="F19" s="9">
        <v>1</v>
      </c>
      <c r="G19" s="10">
        <v>10000000</v>
      </c>
      <c r="H19" s="10" t="s">
        <v>48</v>
      </c>
      <c r="I19" s="9" t="s">
        <v>56</v>
      </c>
      <c r="J19" s="8" t="s">
        <v>57</v>
      </c>
      <c r="K19" s="24" t="s">
        <v>190</v>
      </c>
      <c r="L19" s="5" t="s">
        <v>58</v>
      </c>
      <c r="M19" s="5">
        <v>30</v>
      </c>
      <c r="N19" s="5" t="s">
        <v>59</v>
      </c>
      <c r="O19" s="5">
        <v>-1.3</v>
      </c>
      <c r="P19" s="5">
        <v>-50.7</v>
      </c>
      <c r="Q19" s="5">
        <v>0</v>
      </c>
      <c r="R19" s="5">
        <v>0</v>
      </c>
      <c r="S19" s="5">
        <v>-0.05</v>
      </c>
      <c r="T19" s="5">
        <v>0</v>
      </c>
      <c r="U19" s="5">
        <v>-23400</v>
      </c>
      <c r="V19" s="5" t="s">
        <v>9</v>
      </c>
      <c r="W19" s="5">
        <v>0</v>
      </c>
      <c r="X19" s="5" t="s">
        <v>9</v>
      </c>
      <c r="Y19" s="13">
        <v>900000</v>
      </c>
      <c r="Z19" s="27" t="s">
        <v>10</v>
      </c>
      <c r="AA19" s="5">
        <v>0</v>
      </c>
      <c r="AB19" s="5">
        <v>0</v>
      </c>
      <c r="AC19" s="13">
        <v>-1500000</v>
      </c>
    </row>
    <row r="20" spans="1:70" s="5" customFormat="1" ht="72.5" x14ac:dyDescent="0.35">
      <c r="A20" s="25">
        <v>18</v>
      </c>
      <c r="B20" s="8" t="s">
        <v>0</v>
      </c>
      <c r="C20" s="11" t="s">
        <v>1</v>
      </c>
      <c r="D20" s="11" t="s">
        <v>60</v>
      </c>
      <c r="E20" s="8" t="s">
        <v>61</v>
      </c>
      <c r="F20" s="9">
        <v>2</v>
      </c>
      <c r="G20" s="10">
        <v>6500000</v>
      </c>
      <c r="H20" s="10" t="s">
        <v>48</v>
      </c>
      <c r="I20" s="9" t="s">
        <v>56</v>
      </c>
      <c r="J20" s="8" t="s">
        <v>62</v>
      </c>
      <c r="K20" s="24" t="s">
        <v>218</v>
      </c>
      <c r="L20" s="5" t="s">
        <v>50</v>
      </c>
      <c r="M20" s="5">
        <v>11</v>
      </c>
      <c r="N20" s="5" t="s">
        <v>9</v>
      </c>
      <c r="O20" s="5">
        <v>-1.6</v>
      </c>
      <c r="P20" s="5">
        <v>-0.8</v>
      </c>
      <c r="Q20" s="5">
        <v>0</v>
      </c>
      <c r="R20" s="5">
        <v>0</v>
      </c>
      <c r="S20" s="5">
        <v>-0.06</v>
      </c>
      <c r="T20" s="5">
        <v>0</v>
      </c>
      <c r="U20" s="5">
        <v>-2300</v>
      </c>
      <c r="V20" s="5" t="s">
        <v>9</v>
      </c>
      <c r="W20" s="5">
        <v>0</v>
      </c>
      <c r="X20" s="5" t="s">
        <v>52</v>
      </c>
      <c r="Y20" s="13">
        <v>50000</v>
      </c>
      <c r="Z20" s="27" t="s">
        <v>10</v>
      </c>
      <c r="AA20" s="5">
        <v>0</v>
      </c>
      <c r="AB20" s="5">
        <v>0</v>
      </c>
      <c r="AC20" s="13">
        <v>-420000</v>
      </c>
    </row>
    <row r="21" spans="1:70" s="5" customFormat="1" ht="43.5" x14ac:dyDescent="0.35">
      <c r="A21" s="25">
        <v>19</v>
      </c>
      <c r="B21" s="8" t="s">
        <v>63</v>
      </c>
      <c r="C21" s="11" t="s">
        <v>1</v>
      </c>
      <c r="D21" s="11" t="s">
        <v>64</v>
      </c>
      <c r="E21" s="8" t="s">
        <v>65</v>
      </c>
      <c r="F21" s="9">
        <v>2</v>
      </c>
      <c r="G21" s="10">
        <v>7500000</v>
      </c>
      <c r="H21" s="10" t="s">
        <v>48</v>
      </c>
      <c r="I21" s="9" t="s">
        <v>56</v>
      </c>
      <c r="J21" s="8" t="s">
        <v>66</v>
      </c>
      <c r="K21" s="24" t="s">
        <v>190</v>
      </c>
      <c r="L21" s="5" t="s">
        <v>50</v>
      </c>
      <c r="M21" s="5">
        <v>30</v>
      </c>
      <c r="N21" s="5" t="s">
        <v>9</v>
      </c>
      <c r="O21" s="5">
        <v>-1.6</v>
      </c>
      <c r="P21" s="5">
        <v>-0.9</v>
      </c>
      <c r="Q21" s="5">
        <v>0</v>
      </c>
      <c r="R21" s="5">
        <v>0</v>
      </c>
      <c r="S21" s="5">
        <v>-0.06</v>
      </c>
      <c r="T21" s="5">
        <v>0</v>
      </c>
      <c r="U21" s="5">
        <v>-2400</v>
      </c>
      <c r="V21" s="5" t="s">
        <v>9</v>
      </c>
      <c r="W21" s="5">
        <v>0</v>
      </c>
      <c r="X21" s="5" t="s">
        <v>52</v>
      </c>
      <c r="Y21" s="13">
        <v>500000</v>
      </c>
      <c r="Z21" s="27" t="s">
        <v>10</v>
      </c>
      <c r="AA21" s="5">
        <v>0</v>
      </c>
      <c r="AB21" s="5">
        <v>0</v>
      </c>
      <c r="AC21" s="13">
        <v>-700000</v>
      </c>
    </row>
    <row r="22" spans="1:70" s="5" customFormat="1" ht="43.5" x14ac:dyDescent="0.35">
      <c r="A22" s="25">
        <v>20</v>
      </c>
      <c r="B22" s="8" t="s">
        <v>67</v>
      </c>
      <c r="C22" s="11" t="s">
        <v>1</v>
      </c>
      <c r="D22" s="11" t="s">
        <v>68</v>
      </c>
      <c r="E22" s="8" t="s">
        <v>69</v>
      </c>
      <c r="F22" s="9">
        <v>3</v>
      </c>
      <c r="G22" s="10">
        <v>26000000</v>
      </c>
      <c r="H22" s="10" t="s">
        <v>48</v>
      </c>
      <c r="I22" s="9" t="s">
        <v>56</v>
      </c>
      <c r="J22" s="8" t="s">
        <v>70</v>
      </c>
      <c r="K22" s="24" t="s">
        <v>190</v>
      </c>
      <c r="L22" s="5" t="s">
        <v>50</v>
      </c>
      <c r="M22" s="5">
        <v>30</v>
      </c>
      <c r="N22" s="5" t="s">
        <v>9</v>
      </c>
      <c r="O22" s="5">
        <v>-5.9</v>
      </c>
      <c r="P22" s="5">
        <v>-3.2</v>
      </c>
      <c r="Q22" s="5">
        <v>0</v>
      </c>
      <c r="R22" s="5">
        <v>0</v>
      </c>
      <c r="S22" s="5">
        <v>-0.2</v>
      </c>
      <c r="T22" s="5">
        <v>0</v>
      </c>
      <c r="U22" s="5">
        <v>-8700</v>
      </c>
      <c r="V22" s="5" t="s">
        <v>9</v>
      </c>
      <c r="W22" s="5">
        <v>0</v>
      </c>
      <c r="X22" s="5" t="s">
        <v>52</v>
      </c>
      <c r="Y22" s="13">
        <v>300000</v>
      </c>
      <c r="Z22" s="27" t="s">
        <v>10</v>
      </c>
      <c r="AA22" s="5">
        <v>0</v>
      </c>
      <c r="AB22" s="5">
        <v>0</v>
      </c>
      <c r="AC22" s="13">
        <v>690000</v>
      </c>
      <c r="AE22" s="5" t="s">
        <v>53</v>
      </c>
    </row>
    <row r="23" spans="1:70" s="12" customFormat="1" ht="116" x14ac:dyDescent="0.35">
      <c r="A23" s="25">
        <v>22</v>
      </c>
      <c r="B23" s="7" t="s">
        <v>116</v>
      </c>
      <c r="C23" s="7" t="s">
        <v>117</v>
      </c>
      <c r="D23" s="7" t="s">
        <v>119</v>
      </c>
      <c r="E23" s="8" t="s">
        <v>120</v>
      </c>
      <c r="F23" s="9">
        <v>1</v>
      </c>
      <c r="G23" s="10">
        <v>25000000</v>
      </c>
      <c r="H23" s="10" t="s">
        <v>4</v>
      </c>
      <c r="I23" s="9" t="s">
        <v>56</v>
      </c>
      <c r="J23" s="11" t="s">
        <v>121</v>
      </c>
      <c r="K23" s="28" t="s">
        <v>229</v>
      </c>
      <c r="L23" s="5">
        <v>2035</v>
      </c>
      <c r="M23" s="5">
        <v>25</v>
      </c>
      <c r="N23" s="5" t="s">
        <v>122</v>
      </c>
      <c r="O23" s="5">
        <v>-48</v>
      </c>
      <c r="P23" s="5">
        <v>-105</v>
      </c>
      <c r="Q23" s="5">
        <v>0</v>
      </c>
      <c r="R23" s="5">
        <v>0</v>
      </c>
      <c r="S23" s="5">
        <v>0</v>
      </c>
      <c r="T23" s="5"/>
      <c r="U23" s="5">
        <v>-13</v>
      </c>
      <c r="V23" s="5"/>
      <c r="W23" s="5">
        <v>0</v>
      </c>
      <c r="X23" s="5" t="s">
        <v>9</v>
      </c>
      <c r="Y23" s="5" t="s">
        <v>123</v>
      </c>
      <c r="Z23" s="297" t="s">
        <v>195</v>
      </c>
      <c r="AA23" s="5">
        <v>0</v>
      </c>
      <c r="AB23" s="5">
        <v>0</v>
      </c>
      <c r="AC23" s="5">
        <v>360000</v>
      </c>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row>
    <row r="24" spans="1:70" s="12" customFormat="1" ht="116" x14ac:dyDescent="0.35">
      <c r="A24" s="25">
        <v>23</v>
      </c>
      <c r="B24" s="7" t="s">
        <v>116</v>
      </c>
      <c r="C24" s="7" t="s">
        <v>117</v>
      </c>
      <c r="D24" s="7" t="s">
        <v>235</v>
      </c>
      <c r="E24" s="8" t="s">
        <v>236</v>
      </c>
      <c r="F24" s="9">
        <v>1</v>
      </c>
      <c r="G24" s="10">
        <v>70000000</v>
      </c>
      <c r="H24" s="10" t="s">
        <v>4</v>
      </c>
      <c r="I24" s="9" t="s">
        <v>124</v>
      </c>
      <c r="J24" s="11" t="s">
        <v>125</v>
      </c>
      <c r="K24" s="28" t="s">
        <v>229</v>
      </c>
      <c r="L24" s="5">
        <v>2035</v>
      </c>
      <c r="M24" s="5">
        <v>25</v>
      </c>
      <c r="N24" s="5" t="s">
        <v>122</v>
      </c>
      <c r="O24" s="5"/>
      <c r="P24" s="5">
        <v>0</v>
      </c>
      <c r="Q24" s="5">
        <v>0</v>
      </c>
      <c r="R24" s="5">
        <v>0</v>
      </c>
      <c r="S24" s="5">
        <v>0</v>
      </c>
      <c r="T24" s="5"/>
      <c r="U24" s="5">
        <v>0</v>
      </c>
      <c r="V24" s="5"/>
      <c r="W24" s="13">
        <v>-140000</v>
      </c>
      <c r="X24" s="5" t="s">
        <v>126</v>
      </c>
      <c r="Y24" s="5" t="s">
        <v>123</v>
      </c>
      <c r="Z24" s="297"/>
      <c r="AA24" s="5">
        <v>0</v>
      </c>
      <c r="AB24" s="5">
        <v>0</v>
      </c>
      <c r="AC24" s="5">
        <v>-1650000</v>
      </c>
      <c r="AD24" s="5"/>
      <c r="AE24" s="5" t="s">
        <v>127</v>
      </c>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row>
    <row r="25" spans="1:70" s="12" customFormat="1" ht="72.5" x14ac:dyDescent="0.35">
      <c r="A25" s="25">
        <v>24</v>
      </c>
      <c r="B25" s="7" t="s">
        <v>116</v>
      </c>
      <c r="C25" s="7" t="s">
        <v>117</v>
      </c>
      <c r="D25" s="7" t="s">
        <v>128</v>
      </c>
      <c r="E25" s="11" t="s">
        <v>129</v>
      </c>
      <c r="F25" s="9">
        <v>1</v>
      </c>
      <c r="G25" s="10">
        <v>18500000</v>
      </c>
      <c r="H25" s="10" t="s">
        <v>4</v>
      </c>
      <c r="I25" s="9" t="s">
        <v>130</v>
      </c>
      <c r="J25" s="11" t="s">
        <v>131</v>
      </c>
      <c r="K25" s="28" t="s">
        <v>191</v>
      </c>
      <c r="L25" s="5" t="s">
        <v>132</v>
      </c>
      <c r="M25" s="5">
        <v>30</v>
      </c>
      <c r="N25" s="5" t="s">
        <v>133</v>
      </c>
      <c r="O25" s="5">
        <v>-16</v>
      </c>
      <c r="P25" s="5">
        <v>-16</v>
      </c>
      <c r="Q25" s="5">
        <v>-2</v>
      </c>
      <c r="R25" s="5">
        <v>-2</v>
      </c>
      <c r="S25" s="5">
        <v>-2</v>
      </c>
      <c r="T25" s="5"/>
      <c r="U25" s="5">
        <v>-3</v>
      </c>
      <c r="V25" s="5"/>
      <c r="W25" s="5">
        <v>0</v>
      </c>
      <c r="X25" s="5">
        <v>0</v>
      </c>
      <c r="Y25" s="5"/>
      <c r="Z25" s="297"/>
      <c r="AA25" s="13">
        <v>-40000</v>
      </c>
      <c r="AB25" s="5" t="s">
        <v>134</v>
      </c>
      <c r="AC25" s="5">
        <v>-430000</v>
      </c>
      <c r="AD25" s="5"/>
      <c r="AE25" s="5" t="s">
        <v>11</v>
      </c>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row>
    <row r="26" spans="1:70" s="42" customFormat="1" ht="43.5" x14ac:dyDescent="0.35">
      <c r="A26" s="43">
        <v>25</v>
      </c>
      <c r="B26" s="44" t="s">
        <v>135</v>
      </c>
      <c r="C26" s="47" t="s">
        <v>136</v>
      </c>
      <c r="D26" s="48" t="s">
        <v>137</v>
      </c>
      <c r="E26" s="48" t="s">
        <v>138</v>
      </c>
      <c r="F26" s="45">
        <v>1</v>
      </c>
      <c r="G26" s="46">
        <v>2700000</v>
      </c>
      <c r="H26" s="46" t="s">
        <v>4</v>
      </c>
      <c r="I26" s="49" t="s">
        <v>56</v>
      </c>
      <c r="J26" s="48" t="s">
        <v>139</v>
      </c>
      <c r="K26" s="41" t="s">
        <v>189</v>
      </c>
      <c r="L26" s="42" t="s">
        <v>212</v>
      </c>
      <c r="Z26" s="297"/>
    </row>
    <row r="27" spans="1:70" s="42" customFormat="1" ht="29" x14ac:dyDescent="0.35">
      <c r="A27" s="43">
        <v>26</v>
      </c>
      <c r="B27" s="44" t="s">
        <v>135</v>
      </c>
      <c r="C27" s="47" t="s">
        <v>136</v>
      </c>
      <c r="D27" s="44" t="s">
        <v>140</v>
      </c>
      <c r="E27" s="44" t="s">
        <v>141</v>
      </c>
      <c r="F27" s="45">
        <v>1</v>
      </c>
      <c r="G27" s="46">
        <v>1100000</v>
      </c>
      <c r="H27" s="46" t="s">
        <v>4</v>
      </c>
      <c r="I27" s="49" t="s">
        <v>56</v>
      </c>
      <c r="J27" s="48" t="s">
        <v>139</v>
      </c>
      <c r="K27" s="41" t="s">
        <v>189</v>
      </c>
      <c r="L27" s="42" t="s">
        <v>213</v>
      </c>
      <c r="Z27" s="297"/>
    </row>
    <row r="28" spans="1:70" s="5" customFormat="1" ht="58" x14ac:dyDescent="0.35">
      <c r="A28" s="25">
        <v>27</v>
      </c>
      <c r="B28" s="8" t="s">
        <v>135</v>
      </c>
      <c r="C28" s="7" t="s">
        <v>142</v>
      </c>
      <c r="D28" s="8" t="s">
        <v>143</v>
      </c>
      <c r="E28" s="8" t="s">
        <v>144</v>
      </c>
      <c r="F28" s="9">
        <v>1</v>
      </c>
      <c r="G28" s="10">
        <v>9400000</v>
      </c>
      <c r="H28" s="10" t="s">
        <v>4</v>
      </c>
      <c r="I28" s="26" t="s">
        <v>56</v>
      </c>
      <c r="J28" s="11" t="s">
        <v>145</v>
      </c>
      <c r="K28" s="24" t="s">
        <v>189</v>
      </c>
      <c r="L28" s="5" t="s">
        <v>214</v>
      </c>
      <c r="M28" s="5">
        <v>30</v>
      </c>
      <c r="N28" s="5" t="s">
        <v>8</v>
      </c>
      <c r="O28" s="5" t="s">
        <v>152</v>
      </c>
      <c r="P28" s="5" t="s">
        <v>152</v>
      </c>
      <c r="Q28" s="5" t="s">
        <v>152</v>
      </c>
      <c r="R28" s="5" t="s">
        <v>152</v>
      </c>
      <c r="S28" s="5" t="s">
        <v>152</v>
      </c>
      <c r="T28" s="5" t="s">
        <v>152</v>
      </c>
      <c r="U28" s="5" t="s">
        <v>152</v>
      </c>
      <c r="X28" s="5" t="s">
        <v>154</v>
      </c>
      <c r="Y28" s="5" t="s">
        <v>215</v>
      </c>
      <c r="Z28" s="297"/>
      <c r="AA28" s="5" t="s">
        <v>216</v>
      </c>
      <c r="AB28" s="5" t="s">
        <v>156</v>
      </c>
      <c r="AC28" s="5" t="s">
        <v>217</v>
      </c>
      <c r="AE28" s="5" t="s">
        <v>11</v>
      </c>
    </row>
    <row r="29" spans="1:70" s="5" customFormat="1" ht="188.5" x14ac:dyDescent="0.35">
      <c r="A29" s="34">
        <v>28</v>
      </c>
      <c r="B29" s="14" t="s">
        <v>146</v>
      </c>
      <c r="C29" s="14" t="s">
        <v>147</v>
      </c>
      <c r="D29" s="14" t="s">
        <v>148</v>
      </c>
      <c r="E29" s="14" t="s">
        <v>149</v>
      </c>
      <c r="F29" s="9">
        <v>2</v>
      </c>
      <c r="G29" s="10">
        <v>8500000</v>
      </c>
      <c r="H29" s="10" t="s">
        <v>4</v>
      </c>
      <c r="I29" s="9" t="s">
        <v>150</v>
      </c>
      <c r="J29" s="11" t="s">
        <v>86</v>
      </c>
      <c r="K29" s="28" t="s">
        <v>230</v>
      </c>
      <c r="L29" s="5">
        <v>2054</v>
      </c>
      <c r="M29" s="5">
        <v>30</v>
      </c>
      <c r="N29" s="5" t="s">
        <v>151</v>
      </c>
      <c r="O29" s="29" t="s">
        <v>231</v>
      </c>
      <c r="P29" s="29" t="s">
        <v>219</v>
      </c>
      <c r="Q29" s="29" t="s">
        <v>231</v>
      </c>
      <c r="R29" s="29" t="s">
        <v>231</v>
      </c>
      <c r="S29" s="29" t="s">
        <v>231</v>
      </c>
      <c r="T29" s="29" t="s">
        <v>231</v>
      </c>
      <c r="U29" s="5" t="s">
        <v>153</v>
      </c>
      <c r="V29" s="5" t="s">
        <v>153</v>
      </c>
      <c r="W29" s="5">
        <v>0</v>
      </c>
      <c r="X29" s="5" t="s">
        <v>154</v>
      </c>
      <c r="Y29" s="5" t="s">
        <v>220</v>
      </c>
      <c r="Z29" s="5">
        <v>12500</v>
      </c>
      <c r="AA29" s="5" t="s">
        <v>152</v>
      </c>
      <c r="AB29" s="5" t="s">
        <v>156</v>
      </c>
      <c r="AC29" s="5" t="s">
        <v>157</v>
      </c>
      <c r="AD29" s="5" t="s">
        <v>153</v>
      </c>
      <c r="AE29" s="5" t="s">
        <v>11</v>
      </c>
    </row>
    <row r="30" spans="1:70" s="5" customFormat="1" ht="304.5" x14ac:dyDescent="0.35">
      <c r="A30" s="34">
        <v>29</v>
      </c>
      <c r="B30" s="14" t="s">
        <v>146</v>
      </c>
      <c r="C30" s="14" t="s">
        <v>147</v>
      </c>
      <c r="D30" s="14" t="s">
        <v>158</v>
      </c>
      <c r="E30" s="14" t="s">
        <v>149</v>
      </c>
      <c r="F30" s="9">
        <v>2</v>
      </c>
      <c r="G30" s="10">
        <v>8000000</v>
      </c>
      <c r="H30" s="10" t="s">
        <v>4</v>
      </c>
      <c r="I30" s="9" t="s">
        <v>150</v>
      </c>
      <c r="J30" s="11" t="s">
        <v>86</v>
      </c>
      <c r="K30" s="28" t="s">
        <v>232</v>
      </c>
      <c r="L30" s="5">
        <v>2054</v>
      </c>
      <c r="M30" s="5">
        <v>30</v>
      </c>
      <c r="N30" s="5" t="s">
        <v>159</v>
      </c>
      <c r="O30" s="29" t="s">
        <v>231</v>
      </c>
      <c r="P30" s="29" t="s">
        <v>219</v>
      </c>
      <c r="Q30" s="29" t="s">
        <v>231</v>
      </c>
      <c r="R30" s="29" t="s">
        <v>231</v>
      </c>
      <c r="S30" s="29" t="s">
        <v>231</v>
      </c>
      <c r="T30" s="29" t="s">
        <v>231</v>
      </c>
      <c r="U30" s="5" t="s">
        <v>153</v>
      </c>
      <c r="V30" s="5" t="s">
        <v>153</v>
      </c>
      <c r="W30" s="5">
        <v>0</v>
      </c>
      <c r="X30" s="5" t="s">
        <v>154</v>
      </c>
      <c r="Y30" s="5" t="s">
        <v>155</v>
      </c>
      <c r="Z30" s="5">
        <v>12500</v>
      </c>
      <c r="AA30" s="5" t="s">
        <v>152</v>
      </c>
      <c r="AB30" s="5" t="s">
        <v>156</v>
      </c>
      <c r="AC30" s="5" t="s">
        <v>157</v>
      </c>
      <c r="AE30" s="5" t="s">
        <v>11</v>
      </c>
    </row>
    <row r="31" spans="1:70" s="5" customFormat="1" ht="409.5" x14ac:dyDescent="0.35">
      <c r="A31" s="34">
        <v>30</v>
      </c>
      <c r="B31" s="14" t="s">
        <v>146</v>
      </c>
      <c r="C31" s="14" t="s">
        <v>147</v>
      </c>
      <c r="D31" s="14" t="s">
        <v>221</v>
      </c>
      <c r="E31" s="14" t="s">
        <v>222</v>
      </c>
      <c r="F31" s="9">
        <v>1</v>
      </c>
      <c r="G31" s="10">
        <v>5000000</v>
      </c>
      <c r="H31" s="10" t="s">
        <v>4</v>
      </c>
      <c r="I31" s="9" t="s">
        <v>75</v>
      </c>
      <c r="J31" s="11" t="s">
        <v>160</v>
      </c>
      <c r="K31" s="28" t="s">
        <v>233</v>
      </c>
      <c r="L31" s="5">
        <v>2047</v>
      </c>
      <c r="M31" s="5">
        <v>25</v>
      </c>
      <c r="N31" s="5" t="s">
        <v>161</v>
      </c>
      <c r="O31" s="29" t="s">
        <v>223</v>
      </c>
      <c r="P31" s="29" t="s">
        <v>224</v>
      </c>
      <c r="Q31" s="5" t="s">
        <v>162</v>
      </c>
      <c r="R31" s="5" t="s">
        <v>162</v>
      </c>
      <c r="S31" s="5" t="s">
        <v>162</v>
      </c>
      <c r="T31" s="5" t="s">
        <v>162</v>
      </c>
      <c r="U31" s="5" t="s">
        <v>225</v>
      </c>
      <c r="V31" s="5" t="s">
        <v>153</v>
      </c>
      <c r="W31" s="5">
        <v>0</v>
      </c>
      <c r="X31" s="5" t="s">
        <v>154</v>
      </c>
      <c r="Y31" s="5" t="s">
        <v>155</v>
      </c>
      <c r="Z31" s="5">
        <v>12600</v>
      </c>
      <c r="AA31" s="5" t="s">
        <v>164</v>
      </c>
      <c r="AB31" s="5" t="s">
        <v>163</v>
      </c>
      <c r="AC31" s="5" t="s">
        <v>157</v>
      </c>
      <c r="AD31" s="5" t="s">
        <v>165</v>
      </c>
      <c r="AE31" s="5" t="s">
        <v>166</v>
      </c>
    </row>
    <row r="32" spans="1:70" s="42" customFormat="1" ht="130.5" x14ac:dyDescent="0.35">
      <c r="A32" s="50">
        <v>31</v>
      </c>
      <c r="B32" s="51" t="s">
        <v>146</v>
      </c>
      <c r="C32" s="51" t="s">
        <v>147</v>
      </c>
      <c r="D32" s="51" t="s">
        <v>167</v>
      </c>
      <c r="E32" s="51" t="s">
        <v>168</v>
      </c>
      <c r="F32" s="45">
        <v>3</v>
      </c>
      <c r="G32" s="46">
        <v>2000000</v>
      </c>
      <c r="H32" s="46" t="s">
        <v>4</v>
      </c>
      <c r="I32" s="45" t="s">
        <v>75</v>
      </c>
      <c r="J32" s="48" t="s">
        <v>160</v>
      </c>
      <c r="K32" s="52" t="s">
        <v>237</v>
      </c>
      <c r="L32" s="42">
        <v>2037</v>
      </c>
      <c r="M32" s="42">
        <v>15</v>
      </c>
      <c r="N32" s="42" t="s">
        <v>9</v>
      </c>
      <c r="O32" s="53" t="s">
        <v>226</v>
      </c>
      <c r="P32" s="42" t="s">
        <v>162</v>
      </c>
      <c r="Q32" s="42" t="s">
        <v>162</v>
      </c>
      <c r="R32" s="42" t="s">
        <v>162</v>
      </c>
      <c r="S32" s="42" t="s">
        <v>162</v>
      </c>
      <c r="T32" s="42" t="s">
        <v>162</v>
      </c>
      <c r="U32" s="42" t="s">
        <v>163</v>
      </c>
      <c r="V32" s="53" t="s">
        <v>227</v>
      </c>
      <c r="W32" s="42">
        <v>0</v>
      </c>
      <c r="X32" s="42" t="s">
        <v>154</v>
      </c>
      <c r="Y32" s="42" t="s">
        <v>155</v>
      </c>
      <c r="Z32" s="42">
        <v>12600</v>
      </c>
      <c r="AA32" s="42" t="s">
        <v>164</v>
      </c>
      <c r="AB32" s="42" t="s">
        <v>163</v>
      </c>
      <c r="AC32" s="42" t="s">
        <v>157</v>
      </c>
      <c r="AE32" s="42" t="s">
        <v>169</v>
      </c>
    </row>
    <row r="33" spans="1:31" s="5" customFormat="1" ht="94.5" customHeight="1" x14ac:dyDescent="0.35">
      <c r="A33" s="34">
        <v>32</v>
      </c>
      <c r="B33" s="14" t="s">
        <v>146</v>
      </c>
      <c r="C33" s="14" t="s">
        <v>147</v>
      </c>
      <c r="D33" s="14" t="s">
        <v>170</v>
      </c>
      <c r="E33" s="14" t="s">
        <v>171</v>
      </c>
      <c r="F33" s="9">
        <v>1</v>
      </c>
      <c r="G33" s="10">
        <v>1000000</v>
      </c>
      <c r="H33" s="10" t="s">
        <v>4</v>
      </c>
      <c r="I33" s="9" t="s">
        <v>75</v>
      </c>
      <c r="J33" s="11" t="s">
        <v>160</v>
      </c>
      <c r="K33" s="28" t="s">
        <v>234</v>
      </c>
      <c r="L33" s="5">
        <v>2047</v>
      </c>
      <c r="M33" s="5">
        <v>25</v>
      </c>
      <c r="N33" s="5" t="s">
        <v>9</v>
      </c>
      <c r="O33" s="5" t="s">
        <v>162</v>
      </c>
      <c r="P33" s="5" t="s">
        <v>162</v>
      </c>
      <c r="Q33" s="5" t="s">
        <v>162</v>
      </c>
      <c r="R33" s="5" t="s">
        <v>162</v>
      </c>
      <c r="S33" s="5" t="s">
        <v>162</v>
      </c>
      <c r="T33" s="5" t="s">
        <v>162</v>
      </c>
      <c r="U33" s="5" t="s">
        <v>225</v>
      </c>
      <c r="V33" s="29" t="s">
        <v>228</v>
      </c>
      <c r="W33" s="5">
        <v>0</v>
      </c>
      <c r="X33" s="5" t="s">
        <v>154</v>
      </c>
      <c r="Y33" s="5" t="s">
        <v>155</v>
      </c>
      <c r="Z33" s="5">
        <v>12500</v>
      </c>
      <c r="AA33" s="5" t="s">
        <v>164</v>
      </c>
      <c r="AB33" s="5" t="s">
        <v>163</v>
      </c>
      <c r="AC33" s="5" t="s">
        <v>157</v>
      </c>
    </row>
    <row r="34" spans="1:31" s="20" customFormat="1" ht="58" x14ac:dyDescent="0.35">
      <c r="A34" s="35">
        <v>33</v>
      </c>
      <c r="B34" s="1" t="s">
        <v>172</v>
      </c>
      <c r="C34" s="1" t="s">
        <v>173</v>
      </c>
      <c r="D34" s="1" t="s">
        <v>174</v>
      </c>
      <c r="E34" s="1" t="s">
        <v>175</v>
      </c>
      <c r="F34" s="2"/>
      <c r="G34" s="3">
        <v>100000</v>
      </c>
      <c r="H34" s="3" t="s">
        <v>4</v>
      </c>
      <c r="I34" s="2" t="s">
        <v>176</v>
      </c>
      <c r="J34" s="1" t="s">
        <v>125</v>
      </c>
      <c r="K34" s="23"/>
      <c r="L34" s="336" t="s">
        <v>188</v>
      </c>
      <c r="M34" s="337"/>
      <c r="N34" s="337"/>
      <c r="O34" s="337"/>
      <c r="P34" s="337"/>
      <c r="Q34" s="337"/>
      <c r="R34" s="337"/>
      <c r="S34" s="337"/>
      <c r="T34" s="337"/>
      <c r="U34" s="337"/>
      <c r="V34" s="337"/>
      <c r="W34" s="337"/>
      <c r="X34" s="337"/>
      <c r="Y34" s="337"/>
      <c r="Z34" s="337"/>
      <c r="AA34" s="337"/>
      <c r="AB34" s="337"/>
      <c r="AC34" s="337"/>
      <c r="AD34" s="337"/>
      <c r="AE34" s="337"/>
    </row>
    <row r="35" spans="1:31" s="20" customFormat="1" ht="72.5" x14ac:dyDescent="0.35">
      <c r="A35" s="35">
        <v>37</v>
      </c>
      <c r="B35" s="1" t="s">
        <v>172</v>
      </c>
      <c r="C35" s="1" t="s">
        <v>173</v>
      </c>
      <c r="D35" s="1" t="s">
        <v>179</v>
      </c>
      <c r="E35" s="1" t="s">
        <v>180</v>
      </c>
      <c r="F35" s="2"/>
      <c r="G35" s="3">
        <v>1500000</v>
      </c>
      <c r="H35" s="3" t="s">
        <v>4</v>
      </c>
      <c r="I35" s="36" t="s">
        <v>118</v>
      </c>
      <c r="J35" s="1" t="s">
        <v>181</v>
      </c>
      <c r="K35" s="22" t="s">
        <v>192</v>
      </c>
      <c r="L35" s="20">
        <v>2023</v>
      </c>
      <c r="M35" s="20">
        <v>25</v>
      </c>
      <c r="N35" s="20" t="s">
        <v>177</v>
      </c>
      <c r="U35" s="20">
        <v>-17</v>
      </c>
      <c r="X35" s="20" t="s">
        <v>178</v>
      </c>
      <c r="Y35" s="4">
        <v>8699.1053546606508</v>
      </c>
      <c r="Z35" s="20">
        <v>104</v>
      </c>
      <c r="AA35" s="4">
        <v>8000</v>
      </c>
      <c r="AB35" s="4">
        <v>-10000</v>
      </c>
      <c r="AC35" s="4">
        <v>-19000</v>
      </c>
      <c r="AD35" s="20" t="s">
        <v>182</v>
      </c>
      <c r="AE35" s="5" t="s">
        <v>11</v>
      </c>
    </row>
    <row r="36" spans="1:31" s="20" customFormat="1" ht="116" x14ac:dyDescent="0.35">
      <c r="A36" s="35">
        <v>38</v>
      </c>
      <c r="B36" s="1" t="s">
        <v>172</v>
      </c>
      <c r="C36" s="1" t="s">
        <v>173</v>
      </c>
      <c r="D36" s="1" t="s">
        <v>183</v>
      </c>
      <c r="E36" s="1" t="s">
        <v>184</v>
      </c>
      <c r="F36" s="2"/>
      <c r="G36" s="3">
        <v>4000000</v>
      </c>
      <c r="H36" s="3" t="s">
        <v>4</v>
      </c>
      <c r="I36" s="2" t="s">
        <v>56</v>
      </c>
      <c r="J36" s="1" t="s">
        <v>185</v>
      </c>
      <c r="K36" s="22" t="s">
        <v>193</v>
      </c>
      <c r="L36" s="20">
        <v>2023</v>
      </c>
      <c r="M36" s="20">
        <v>20</v>
      </c>
      <c r="N36" s="20" t="s">
        <v>186</v>
      </c>
      <c r="O36" s="20">
        <v>-0.12</v>
      </c>
      <c r="P36" s="20">
        <v>-6.9999999999999999E-4</v>
      </c>
      <c r="S36" s="20">
        <v>-5.4000000000000003E-3</v>
      </c>
      <c r="U36" s="20">
        <v>-143.5</v>
      </c>
      <c r="V36" s="20">
        <v>-0.04</v>
      </c>
      <c r="X36" s="20" t="s">
        <v>154</v>
      </c>
      <c r="Y36" s="4">
        <v>28997.017848873311</v>
      </c>
      <c r="Z36" s="20">
        <v>104</v>
      </c>
      <c r="AA36" s="20">
        <v>121000</v>
      </c>
      <c r="AB36" s="20">
        <v>775</v>
      </c>
      <c r="AC36" s="4">
        <v>7270</v>
      </c>
      <c r="AD36" s="20" t="s">
        <v>187</v>
      </c>
      <c r="AE36" s="5" t="s">
        <v>11</v>
      </c>
    </row>
    <row r="37" spans="1:31" s="20" customFormat="1" x14ac:dyDescent="0.35">
      <c r="F37" s="15"/>
    </row>
    <row r="38" spans="1:31" s="20" customFormat="1" x14ac:dyDescent="0.35">
      <c r="F38" s="15"/>
    </row>
    <row r="39" spans="1:31" s="20" customFormat="1" x14ac:dyDescent="0.35">
      <c r="F39" s="15"/>
    </row>
    <row r="40" spans="1:31" s="20" customFormat="1" x14ac:dyDescent="0.35">
      <c r="F40" s="15"/>
    </row>
    <row r="41" spans="1:31" s="20" customFormat="1" x14ac:dyDescent="0.35">
      <c r="F41" s="15"/>
    </row>
    <row r="42" spans="1:31" s="20" customFormat="1" x14ac:dyDescent="0.35">
      <c r="F42" s="15"/>
    </row>
    <row r="43" spans="1:31" s="20" customFormat="1" x14ac:dyDescent="0.35">
      <c r="F43" s="15"/>
    </row>
    <row r="44" spans="1:31" s="20" customFormat="1" x14ac:dyDescent="0.35">
      <c r="F44" s="15"/>
    </row>
    <row r="45" spans="1:31" s="20" customFormat="1" x14ac:dyDescent="0.35">
      <c r="F45" s="15"/>
    </row>
    <row r="46" spans="1:31" s="20" customFormat="1" x14ac:dyDescent="0.35">
      <c r="F46" s="15"/>
    </row>
    <row r="47" spans="1:31" s="20" customFormat="1" x14ac:dyDescent="0.35">
      <c r="F47" s="15"/>
    </row>
    <row r="48" spans="1:31" s="20" customFormat="1" x14ac:dyDescent="0.35">
      <c r="F48" s="15"/>
    </row>
    <row r="49" spans="6:6" s="20" customFormat="1" x14ac:dyDescent="0.35">
      <c r="F49" s="15"/>
    </row>
    <row r="50" spans="6:6" s="20" customFormat="1" x14ac:dyDescent="0.35">
      <c r="F50" s="15"/>
    </row>
    <row r="51" spans="6:6" s="20" customFormat="1" x14ac:dyDescent="0.35">
      <c r="F51" s="15"/>
    </row>
    <row r="52" spans="6:6" s="20" customFormat="1" x14ac:dyDescent="0.35">
      <c r="F52" s="15"/>
    </row>
    <row r="53" spans="6:6" s="20" customFormat="1" x14ac:dyDescent="0.35">
      <c r="F53" s="15"/>
    </row>
    <row r="54" spans="6:6" s="20" customFormat="1" x14ac:dyDescent="0.35">
      <c r="F54" s="15"/>
    </row>
    <row r="55" spans="6:6" s="20" customFormat="1" x14ac:dyDescent="0.35">
      <c r="F55" s="15"/>
    </row>
    <row r="56" spans="6:6" s="20" customFormat="1" x14ac:dyDescent="0.35">
      <c r="F56" s="15"/>
    </row>
    <row r="57" spans="6:6" s="20" customFormat="1" x14ac:dyDescent="0.35">
      <c r="F57" s="15"/>
    </row>
    <row r="58" spans="6:6" s="20" customFormat="1" x14ac:dyDescent="0.35">
      <c r="F58" s="15"/>
    </row>
    <row r="59" spans="6:6" s="20" customFormat="1" x14ac:dyDescent="0.35">
      <c r="F59" s="15"/>
    </row>
    <row r="60" spans="6:6" s="20" customFormat="1" x14ac:dyDescent="0.35">
      <c r="F60" s="15"/>
    </row>
    <row r="61" spans="6:6" s="20" customFormat="1" x14ac:dyDescent="0.35">
      <c r="F61" s="15"/>
    </row>
    <row r="62" spans="6:6" s="20" customFormat="1" x14ac:dyDescent="0.35">
      <c r="F62" s="15"/>
    </row>
    <row r="63" spans="6:6" s="20" customFormat="1" x14ac:dyDescent="0.35">
      <c r="F63" s="15"/>
    </row>
    <row r="64" spans="6:6" s="20" customFormat="1" x14ac:dyDescent="0.35">
      <c r="F64" s="15"/>
    </row>
    <row r="65" spans="6:6" s="20" customFormat="1" x14ac:dyDescent="0.35">
      <c r="F65" s="15"/>
    </row>
    <row r="66" spans="6:6" s="20" customFormat="1" x14ac:dyDescent="0.35">
      <c r="F66" s="15"/>
    </row>
    <row r="67" spans="6:6" s="20" customFormat="1" x14ac:dyDescent="0.35">
      <c r="F67" s="15"/>
    </row>
    <row r="68" spans="6:6" s="20" customFormat="1" x14ac:dyDescent="0.35">
      <c r="F68" s="15"/>
    </row>
    <row r="69" spans="6:6" s="20" customFormat="1" x14ac:dyDescent="0.35">
      <c r="F69" s="15"/>
    </row>
    <row r="70" spans="6:6" s="20" customFormat="1" x14ac:dyDescent="0.35">
      <c r="F70" s="15"/>
    </row>
    <row r="71" spans="6:6" s="20" customFormat="1" x14ac:dyDescent="0.35">
      <c r="F71" s="15"/>
    </row>
    <row r="72" spans="6:6" s="20" customFormat="1" x14ac:dyDescent="0.35">
      <c r="F72" s="15"/>
    </row>
    <row r="73" spans="6:6" s="20" customFormat="1" x14ac:dyDescent="0.35">
      <c r="F73" s="15"/>
    </row>
    <row r="74" spans="6:6" s="20" customFormat="1" x14ac:dyDescent="0.35">
      <c r="F74" s="15"/>
    </row>
    <row r="75" spans="6:6" s="20" customFormat="1" x14ac:dyDescent="0.35">
      <c r="F75" s="15"/>
    </row>
    <row r="76" spans="6:6" s="20" customFormat="1" x14ac:dyDescent="0.35">
      <c r="F76" s="15"/>
    </row>
    <row r="77" spans="6:6" s="20" customFormat="1" x14ac:dyDescent="0.35">
      <c r="F77" s="15"/>
    </row>
    <row r="78" spans="6:6" s="20" customFormat="1" x14ac:dyDescent="0.35">
      <c r="F78" s="15"/>
    </row>
    <row r="79" spans="6:6" s="20" customFormat="1" x14ac:dyDescent="0.35">
      <c r="F79" s="15"/>
    </row>
    <row r="80" spans="6:6" s="20" customFormat="1" x14ac:dyDescent="0.35">
      <c r="F80" s="15"/>
    </row>
    <row r="81" spans="6:6" s="20" customFormat="1" x14ac:dyDescent="0.35">
      <c r="F81" s="15"/>
    </row>
    <row r="82" spans="6:6" s="20" customFormat="1" x14ac:dyDescent="0.35">
      <c r="F82" s="15"/>
    </row>
    <row r="83" spans="6:6" s="20" customFormat="1" x14ac:dyDescent="0.35">
      <c r="F83" s="15"/>
    </row>
    <row r="84" spans="6:6" s="20" customFormat="1" x14ac:dyDescent="0.35">
      <c r="F84" s="15"/>
    </row>
    <row r="85" spans="6:6" s="20" customFormat="1" x14ac:dyDescent="0.35">
      <c r="F85" s="15"/>
    </row>
    <row r="86" spans="6:6" s="20" customFormat="1" x14ac:dyDescent="0.35">
      <c r="F86" s="15"/>
    </row>
    <row r="87" spans="6:6" s="20" customFormat="1" x14ac:dyDescent="0.35">
      <c r="F87" s="15"/>
    </row>
    <row r="88" spans="6:6" s="20" customFormat="1" x14ac:dyDescent="0.35">
      <c r="F88" s="15"/>
    </row>
    <row r="89" spans="6:6" s="20" customFormat="1" x14ac:dyDescent="0.35">
      <c r="F89" s="15"/>
    </row>
    <row r="90" spans="6:6" s="20" customFormat="1" x14ac:dyDescent="0.35">
      <c r="F90" s="15"/>
    </row>
    <row r="91" spans="6:6" s="20" customFormat="1" x14ac:dyDescent="0.35">
      <c r="F91" s="15"/>
    </row>
    <row r="92" spans="6:6" s="20" customFormat="1" x14ac:dyDescent="0.35">
      <c r="F92" s="15"/>
    </row>
    <row r="93" spans="6:6" s="20" customFormat="1" x14ac:dyDescent="0.35">
      <c r="F93" s="15"/>
    </row>
    <row r="94" spans="6:6" s="20" customFormat="1" x14ac:dyDescent="0.35">
      <c r="F94" s="15"/>
    </row>
    <row r="95" spans="6:6" s="20" customFormat="1" x14ac:dyDescent="0.35">
      <c r="F95" s="15"/>
    </row>
    <row r="96" spans="6:6" s="20" customFormat="1" x14ac:dyDescent="0.35">
      <c r="F96" s="15"/>
    </row>
    <row r="97" spans="6:6" s="20" customFormat="1" x14ac:dyDescent="0.35">
      <c r="F97" s="15"/>
    </row>
    <row r="98" spans="6:6" s="20" customFormat="1" x14ac:dyDescent="0.35">
      <c r="F98" s="15"/>
    </row>
    <row r="99" spans="6:6" s="20" customFormat="1" x14ac:dyDescent="0.35">
      <c r="F99" s="15"/>
    </row>
    <row r="100" spans="6:6" s="20" customFormat="1" x14ac:dyDescent="0.35">
      <c r="F100" s="15"/>
    </row>
    <row r="101" spans="6:6" s="20" customFormat="1" x14ac:dyDescent="0.35">
      <c r="F101" s="15"/>
    </row>
    <row r="102" spans="6:6" s="20" customFormat="1" x14ac:dyDescent="0.35">
      <c r="F102" s="15"/>
    </row>
    <row r="103" spans="6:6" s="20" customFormat="1" x14ac:dyDescent="0.35">
      <c r="F103" s="15"/>
    </row>
    <row r="104" spans="6:6" s="20" customFormat="1" x14ac:dyDescent="0.35">
      <c r="F104" s="15"/>
    </row>
    <row r="105" spans="6:6" s="20" customFormat="1" x14ac:dyDescent="0.35">
      <c r="F105" s="15"/>
    </row>
    <row r="106" spans="6:6" s="20" customFormat="1" x14ac:dyDescent="0.35">
      <c r="F106" s="15"/>
    </row>
    <row r="107" spans="6:6" s="20" customFormat="1" x14ac:dyDescent="0.35">
      <c r="F107" s="15"/>
    </row>
    <row r="108" spans="6:6" s="20" customFormat="1" x14ac:dyDescent="0.35">
      <c r="F108" s="15"/>
    </row>
    <row r="109" spans="6:6" s="20" customFormat="1" x14ac:dyDescent="0.35">
      <c r="F109" s="15"/>
    </row>
    <row r="110" spans="6:6" s="20" customFormat="1" x14ac:dyDescent="0.35">
      <c r="F110" s="15"/>
    </row>
    <row r="111" spans="6:6" s="20" customFormat="1" x14ac:dyDescent="0.35">
      <c r="F111" s="15"/>
    </row>
    <row r="112" spans="6:6" s="20" customFormat="1" x14ac:dyDescent="0.35">
      <c r="F112" s="15"/>
    </row>
    <row r="113" spans="6:11" s="20" customFormat="1" x14ac:dyDescent="0.35">
      <c r="F113" s="15"/>
    </row>
    <row r="114" spans="6:11" s="20" customFormat="1" x14ac:dyDescent="0.35">
      <c r="F114" s="15"/>
    </row>
    <row r="115" spans="6:11" s="20" customFormat="1" x14ac:dyDescent="0.35">
      <c r="F115" s="15"/>
    </row>
    <row r="116" spans="6:11" s="20" customFormat="1" x14ac:dyDescent="0.35">
      <c r="F116" s="15"/>
    </row>
    <row r="117" spans="6:11" s="20" customFormat="1" x14ac:dyDescent="0.35">
      <c r="F117" s="15"/>
    </row>
    <row r="118" spans="6:11" s="20" customFormat="1" x14ac:dyDescent="0.35">
      <c r="F118" s="15"/>
    </row>
    <row r="119" spans="6:11" s="20" customFormat="1" x14ac:dyDescent="0.35">
      <c r="F119" s="15"/>
    </row>
    <row r="120" spans="6:11" s="20" customFormat="1" x14ac:dyDescent="0.35">
      <c r="F120" s="15"/>
    </row>
    <row r="121" spans="6:11" s="5" customFormat="1" x14ac:dyDescent="0.35">
      <c r="F121" s="16"/>
      <c r="J121" s="20"/>
      <c r="K121" s="20"/>
    </row>
    <row r="122" spans="6:11" s="5" customFormat="1" x14ac:dyDescent="0.35">
      <c r="F122" s="16"/>
      <c r="J122" s="20"/>
      <c r="K122" s="20"/>
    </row>
    <row r="123" spans="6:11" s="5" customFormat="1" x14ac:dyDescent="0.35">
      <c r="F123" s="16"/>
      <c r="J123" s="20"/>
      <c r="K123" s="20"/>
    </row>
    <row r="124" spans="6:11" s="5" customFormat="1" x14ac:dyDescent="0.35">
      <c r="F124" s="16"/>
      <c r="J124" s="20"/>
      <c r="K124" s="20"/>
    </row>
    <row r="125" spans="6:11" s="5" customFormat="1" x14ac:dyDescent="0.35">
      <c r="F125" s="16"/>
      <c r="J125" s="20"/>
      <c r="K125" s="20"/>
    </row>
    <row r="126" spans="6:11" s="5" customFormat="1" x14ac:dyDescent="0.35">
      <c r="F126" s="16"/>
      <c r="J126" s="20"/>
      <c r="K126" s="20"/>
    </row>
    <row r="127" spans="6:11" s="5" customFormat="1" x14ac:dyDescent="0.35">
      <c r="F127" s="16"/>
      <c r="J127" s="20"/>
      <c r="K127" s="20"/>
    </row>
    <row r="128" spans="6:11" s="5" customFormat="1" x14ac:dyDescent="0.35">
      <c r="F128" s="16"/>
      <c r="J128" s="20"/>
      <c r="K128" s="20"/>
    </row>
    <row r="129" spans="6:11" s="5" customFormat="1" x14ac:dyDescent="0.35">
      <c r="F129" s="16"/>
      <c r="J129" s="20"/>
      <c r="K129" s="20"/>
    </row>
    <row r="130" spans="6:11" s="5" customFormat="1" x14ac:dyDescent="0.35">
      <c r="F130" s="16"/>
      <c r="J130" s="20"/>
      <c r="K130" s="20"/>
    </row>
    <row r="131" spans="6:11" s="5" customFormat="1" x14ac:dyDescent="0.35">
      <c r="F131" s="16"/>
      <c r="J131" s="20"/>
      <c r="K131" s="20"/>
    </row>
    <row r="132" spans="6:11" s="5" customFormat="1" x14ac:dyDescent="0.35">
      <c r="F132" s="16"/>
      <c r="J132" s="20"/>
      <c r="K132" s="20"/>
    </row>
    <row r="133" spans="6:11" s="5" customFormat="1" x14ac:dyDescent="0.35">
      <c r="F133" s="16"/>
      <c r="J133" s="20"/>
      <c r="K133" s="20"/>
    </row>
    <row r="134" spans="6:11" s="5" customFormat="1" x14ac:dyDescent="0.35">
      <c r="F134" s="16"/>
      <c r="J134" s="20"/>
      <c r="K134" s="20"/>
    </row>
    <row r="135" spans="6:11" s="5" customFormat="1" x14ac:dyDescent="0.35">
      <c r="F135" s="16"/>
      <c r="J135" s="20"/>
      <c r="K135" s="20"/>
    </row>
    <row r="136" spans="6:11" s="5" customFormat="1" x14ac:dyDescent="0.35">
      <c r="F136" s="16"/>
      <c r="J136" s="20"/>
      <c r="K136" s="20"/>
    </row>
    <row r="137" spans="6:11" s="5" customFormat="1" x14ac:dyDescent="0.35">
      <c r="F137" s="16"/>
      <c r="J137" s="20"/>
      <c r="K137" s="20"/>
    </row>
    <row r="138" spans="6:11" s="5" customFormat="1" x14ac:dyDescent="0.35">
      <c r="F138" s="16"/>
      <c r="J138" s="20"/>
      <c r="K138" s="20"/>
    </row>
    <row r="139" spans="6:11" s="5" customFormat="1" x14ac:dyDescent="0.35">
      <c r="F139" s="16"/>
      <c r="J139" s="20"/>
      <c r="K139" s="20"/>
    </row>
    <row r="140" spans="6:11" s="5" customFormat="1" x14ac:dyDescent="0.35">
      <c r="F140" s="16"/>
      <c r="J140" s="20"/>
      <c r="K140" s="20"/>
    </row>
    <row r="141" spans="6:11" s="5" customFormat="1" x14ac:dyDescent="0.35">
      <c r="F141" s="16"/>
      <c r="J141" s="20"/>
      <c r="K141" s="20"/>
    </row>
    <row r="142" spans="6:11" s="5" customFormat="1" x14ac:dyDescent="0.35">
      <c r="F142" s="16"/>
      <c r="J142" s="20"/>
      <c r="K142" s="20"/>
    </row>
    <row r="143" spans="6:11" s="5" customFormat="1" x14ac:dyDescent="0.35">
      <c r="F143" s="16"/>
      <c r="J143" s="20"/>
      <c r="K143" s="20"/>
    </row>
    <row r="144" spans="6:11" s="5" customFormat="1" x14ac:dyDescent="0.35">
      <c r="F144" s="16"/>
      <c r="J144" s="20"/>
      <c r="K144" s="20"/>
    </row>
    <row r="145" spans="6:11" s="5" customFormat="1" x14ac:dyDescent="0.35">
      <c r="F145" s="16"/>
      <c r="J145" s="20"/>
      <c r="K145" s="20"/>
    </row>
    <row r="146" spans="6:11" s="5" customFormat="1" x14ac:dyDescent="0.35">
      <c r="F146" s="16"/>
      <c r="J146" s="20"/>
      <c r="K146" s="20"/>
    </row>
    <row r="147" spans="6:11" s="5" customFormat="1" x14ac:dyDescent="0.35">
      <c r="F147" s="16"/>
      <c r="J147" s="20"/>
      <c r="K147" s="20"/>
    </row>
    <row r="148" spans="6:11" x14ac:dyDescent="0.35">
      <c r="J148" s="18"/>
      <c r="K148" s="18"/>
    </row>
    <row r="149" spans="6:11" x14ac:dyDescent="0.35">
      <c r="J149" s="18"/>
      <c r="K149" s="18"/>
    </row>
    <row r="150" spans="6:11" x14ac:dyDescent="0.35">
      <c r="J150" s="18"/>
      <c r="K150" s="18"/>
    </row>
    <row r="151" spans="6:11" x14ac:dyDescent="0.35">
      <c r="J151" s="18"/>
      <c r="K151" s="18"/>
    </row>
    <row r="152" spans="6:11" x14ac:dyDescent="0.35">
      <c r="J152" s="18"/>
      <c r="K152" s="18"/>
    </row>
    <row r="153" spans="6:11" x14ac:dyDescent="0.35">
      <c r="J153" s="18"/>
      <c r="K153" s="18"/>
    </row>
  </sheetData>
  <mergeCells count="12">
    <mergeCell ref="L34:AE34"/>
    <mergeCell ref="AC1:AC2"/>
    <mergeCell ref="AD1:AD2"/>
    <mergeCell ref="AE1:AE2"/>
    <mergeCell ref="A1:J1"/>
    <mergeCell ref="L1:N1"/>
    <mergeCell ref="O1:V1"/>
    <mergeCell ref="W1:W2"/>
    <mergeCell ref="X1:X2"/>
    <mergeCell ref="Y1:AB1"/>
    <mergeCell ref="Z3:Z16"/>
    <mergeCell ref="Z23:Z28"/>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7" zoomScale="80" zoomScaleNormal="80" workbookViewId="0">
      <selection activeCell="N17" sqref="N17"/>
    </sheetView>
  </sheetViews>
  <sheetFormatPr defaultColWidth="8.90625" defaultRowHeight="16.5" x14ac:dyDescent="0.45"/>
  <cols>
    <col min="1" max="1" width="23.81640625" style="97" customWidth="1"/>
    <col min="2" max="2" width="60.81640625" style="97" customWidth="1"/>
    <col min="3" max="3" width="70.453125" style="97" bestFit="1" customWidth="1"/>
    <col min="4" max="16384" width="8.90625" style="97"/>
  </cols>
  <sheetData>
    <row r="1" spans="1:3" ht="33" thickBot="1" x14ac:dyDescent="0.9">
      <c r="A1" s="306" t="s">
        <v>387</v>
      </c>
      <c r="B1" s="306"/>
      <c r="C1" s="306"/>
    </row>
    <row r="2" spans="1:3" ht="27" customHeight="1" x14ac:dyDescent="0.45">
      <c r="A2" s="303" t="s">
        <v>380</v>
      </c>
      <c r="B2" s="251" t="s">
        <v>24</v>
      </c>
      <c r="C2" s="252" t="s">
        <v>381</v>
      </c>
    </row>
    <row r="3" spans="1:3" ht="27" customHeight="1" x14ac:dyDescent="0.45">
      <c r="A3" s="304"/>
      <c r="B3" s="253" t="s">
        <v>25</v>
      </c>
      <c r="C3" s="254" t="s">
        <v>381</v>
      </c>
    </row>
    <row r="4" spans="1:3" ht="27" customHeight="1" x14ac:dyDescent="0.45">
      <c r="A4" s="304"/>
      <c r="B4" s="253" t="s">
        <v>26</v>
      </c>
      <c r="C4" s="254" t="s">
        <v>381</v>
      </c>
    </row>
    <row r="5" spans="1:3" ht="27" customHeight="1" x14ac:dyDescent="0.45">
      <c r="A5" s="304"/>
      <c r="B5" s="253" t="s">
        <v>27</v>
      </c>
      <c r="C5" s="254" t="s">
        <v>381</v>
      </c>
    </row>
    <row r="6" spans="1:3" ht="27" customHeight="1" x14ac:dyDescent="0.45">
      <c r="A6" s="304"/>
      <c r="B6" s="253" t="s">
        <v>28</v>
      </c>
      <c r="C6" s="254" t="s">
        <v>381</v>
      </c>
    </row>
    <row r="7" spans="1:3" ht="27" customHeight="1" x14ac:dyDescent="0.45">
      <c r="A7" s="304"/>
      <c r="B7" s="253" t="s">
        <v>29</v>
      </c>
      <c r="C7" s="254" t="s">
        <v>381</v>
      </c>
    </row>
    <row r="8" spans="1:3" ht="27" customHeight="1" x14ac:dyDescent="0.45">
      <c r="A8" s="304"/>
      <c r="B8" s="253" t="s">
        <v>30</v>
      </c>
      <c r="C8" s="254" t="s">
        <v>381</v>
      </c>
    </row>
    <row r="9" spans="1:3" ht="27" customHeight="1" x14ac:dyDescent="0.45">
      <c r="A9" s="304"/>
      <c r="B9" s="253" t="s">
        <v>31</v>
      </c>
      <c r="C9" s="254" t="s">
        <v>381</v>
      </c>
    </row>
    <row r="10" spans="1:3" ht="27" customHeight="1" x14ac:dyDescent="0.45">
      <c r="A10" s="304"/>
      <c r="B10" s="198" t="s">
        <v>39</v>
      </c>
      <c r="C10" s="254" t="s">
        <v>383</v>
      </c>
    </row>
    <row r="11" spans="1:3" ht="27" customHeight="1" thickBot="1" x14ac:dyDescent="0.5">
      <c r="A11" s="305"/>
      <c r="B11" s="255" t="s">
        <v>40</v>
      </c>
      <c r="C11" s="256"/>
    </row>
    <row r="12" spans="1:3" ht="27" customHeight="1" x14ac:dyDescent="0.45">
      <c r="A12" s="301" t="s">
        <v>379</v>
      </c>
      <c r="B12" s="257" t="s">
        <v>375</v>
      </c>
      <c r="C12" s="258" t="s">
        <v>378</v>
      </c>
    </row>
    <row r="13" spans="1:3" ht="27" customHeight="1" thickBot="1" x14ac:dyDescent="0.5">
      <c r="A13" s="302"/>
      <c r="B13" s="259" t="s">
        <v>33</v>
      </c>
      <c r="C13" s="260" t="s">
        <v>371</v>
      </c>
    </row>
    <row r="14" spans="1:3" ht="27" customHeight="1" x14ac:dyDescent="0.45">
      <c r="A14" s="298" t="s">
        <v>389</v>
      </c>
      <c r="B14" s="202" t="s">
        <v>376</v>
      </c>
      <c r="C14" s="261" t="s">
        <v>377</v>
      </c>
    </row>
    <row r="15" spans="1:3" ht="27" customHeight="1" x14ac:dyDescent="0.45">
      <c r="A15" s="299"/>
      <c r="B15" s="203" t="s">
        <v>35</v>
      </c>
      <c r="C15" s="262" t="s">
        <v>371</v>
      </c>
    </row>
    <row r="16" spans="1:3" ht="27" customHeight="1" x14ac:dyDescent="0.45">
      <c r="A16" s="299"/>
      <c r="B16" s="204" t="s">
        <v>42</v>
      </c>
      <c r="C16" s="263" t="s">
        <v>396</v>
      </c>
    </row>
    <row r="17" spans="1:3" ht="66" x14ac:dyDescent="0.45">
      <c r="A17" s="299"/>
      <c r="B17" s="204" t="s">
        <v>385</v>
      </c>
      <c r="C17" s="264" t="s">
        <v>397</v>
      </c>
    </row>
    <row r="18" spans="1:3" ht="27" customHeight="1" thickBot="1" x14ac:dyDescent="0.5">
      <c r="A18" s="300"/>
      <c r="B18" s="265" t="s">
        <v>44</v>
      </c>
      <c r="C18" s="266"/>
    </row>
    <row r="22" spans="1:3" x14ac:dyDescent="0.45">
      <c r="A22" s="114"/>
      <c r="B22" s="267"/>
      <c r="C22" s="268" t="s">
        <v>247</v>
      </c>
    </row>
    <row r="23" spans="1:3" ht="33" x14ac:dyDescent="0.45">
      <c r="A23" s="269" t="s">
        <v>244</v>
      </c>
      <c r="B23" s="270" t="s">
        <v>245</v>
      </c>
      <c r="C23" s="271" t="s">
        <v>246</v>
      </c>
    </row>
    <row r="24" spans="1:3" ht="99" x14ac:dyDescent="0.45">
      <c r="A24" s="272" t="s">
        <v>248</v>
      </c>
      <c r="B24" s="273" t="s">
        <v>249</v>
      </c>
      <c r="C24" s="274" t="s">
        <v>250</v>
      </c>
    </row>
    <row r="25" spans="1:3" ht="66" x14ac:dyDescent="0.45">
      <c r="A25" s="272" t="s">
        <v>286</v>
      </c>
      <c r="B25" s="273" t="s">
        <v>275</v>
      </c>
      <c r="C25" s="274" t="s">
        <v>276</v>
      </c>
    </row>
    <row r="26" spans="1:3" ht="99" x14ac:dyDescent="0.45">
      <c r="A26" s="272" t="s">
        <v>285</v>
      </c>
      <c r="B26" s="273" t="s">
        <v>266</v>
      </c>
      <c r="C26" s="275" t="s">
        <v>259</v>
      </c>
    </row>
    <row r="27" spans="1:3" ht="49.5" x14ac:dyDescent="0.45">
      <c r="A27" s="272" t="s">
        <v>263</v>
      </c>
      <c r="B27" s="273" t="s">
        <v>260</v>
      </c>
      <c r="C27" s="276"/>
    </row>
    <row r="28" spans="1:3" ht="49.5" x14ac:dyDescent="0.45">
      <c r="A28" s="272" t="s">
        <v>262</v>
      </c>
      <c r="B28" s="273" t="s">
        <v>267</v>
      </c>
      <c r="C28" s="275"/>
    </row>
    <row r="29" spans="1:3" ht="132" x14ac:dyDescent="0.45">
      <c r="A29" s="272" t="s">
        <v>324</v>
      </c>
      <c r="B29" s="273" t="s">
        <v>325</v>
      </c>
      <c r="C29" s="275" t="s">
        <v>259</v>
      </c>
    </row>
    <row r="32" spans="1:3" ht="49.5" customHeight="1" x14ac:dyDescent="0.45">
      <c r="A32" s="277" t="s">
        <v>244</v>
      </c>
      <c r="B32" s="278"/>
    </row>
    <row r="33" spans="1:2" ht="49.5" customHeight="1" x14ac:dyDescent="0.45">
      <c r="A33" s="279" t="s">
        <v>268</v>
      </c>
      <c r="B33" s="280"/>
    </row>
    <row r="34" spans="1:2" ht="49.5" customHeight="1" x14ac:dyDescent="0.45">
      <c r="A34" s="281" t="s">
        <v>372</v>
      </c>
      <c r="B34" s="282"/>
    </row>
    <row r="35" spans="1:2" ht="49.5" customHeight="1" x14ac:dyDescent="0.45">
      <c r="A35" s="283" t="s">
        <v>373</v>
      </c>
      <c r="B35" s="284"/>
    </row>
  </sheetData>
  <mergeCells count="4">
    <mergeCell ref="A14:A18"/>
    <mergeCell ref="A12:A13"/>
    <mergeCell ref="A2:A11"/>
    <mergeCell ref="A1:C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0"/>
  <sheetViews>
    <sheetView zoomScale="60" zoomScaleNormal="60" workbookViewId="0">
      <pane xSplit="4" ySplit="2" topLeftCell="E3" activePane="bottomRight" state="frozen"/>
      <selection pane="topRight" activeCell="E1" sqref="E1"/>
      <selection pane="bottomLeft" activeCell="A3" sqref="A3"/>
      <selection pane="bottomRight" activeCell="J3" sqref="J3"/>
    </sheetView>
  </sheetViews>
  <sheetFormatPr defaultColWidth="8.90625" defaultRowHeight="16.5" x14ac:dyDescent="0.45"/>
  <cols>
    <col min="1" max="1" width="6.81640625" style="97" customWidth="1"/>
    <col min="2" max="2" width="28.1796875" style="97" customWidth="1"/>
    <col min="3" max="3" width="24.1796875" style="97" customWidth="1"/>
    <col min="4" max="4" width="45.81640625" style="97" bestFit="1" customWidth="1"/>
    <col min="5" max="5" width="36.81640625" style="97" customWidth="1"/>
    <col min="6" max="6" width="26.08984375" style="97" customWidth="1"/>
    <col min="7" max="10" width="18.81640625" style="97" customWidth="1"/>
    <col min="11" max="11" width="41.1796875" style="97" customWidth="1"/>
    <col min="12" max="27" width="18.81640625" style="97" customWidth="1"/>
    <col min="28" max="28" width="20.1796875" style="97" customWidth="1"/>
    <col min="29" max="32" width="18.81640625" style="97" customWidth="1"/>
    <col min="33" max="34" width="18.81640625" style="81" customWidth="1"/>
    <col min="35" max="35" width="28.36328125" style="81" customWidth="1"/>
    <col min="36" max="38" width="18.81640625" style="81" customWidth="1"/>
    <col min="39" max="44" width="22.1796875" style="97" customWidth="1"/>
    <col min="45" max="45" width="15.453125" style="97" bestFit="1" customWidth="1"/>
    <col min="46" max="46" width="15.453125" style="97" customWidth="1"/>
    <col min="47" max="47" width="9.36328125" style="97" bestFit="1" customWidth="1"/>
    <col min="48" max="53" width="8.90625" style="97"/>
    <col min="54" max="57" width="8.81640625" style="97" bestFit="1" customWidth="1"/>
    <col min="58" max="58" width="11.1796875" style="97" bestFit="1" customWidth="1"/>
    <col min="59" max="60" width="8.81640625" style="97" bestFit="1" customWidth="1"/>
    <col min="61" max="16384" width="8.90625" style="97"/>
  </cols>
  <sheetData>
    <row r="1" spans="1:60" s="189" customFormat="1" ht="35.5" customHeight="1" thickBot="1" x14ac:dyDescent="0.5">
      <c r="A1" s="313"/>
      <c r="B1" s="314"/>
      <c r="C1" s="314"/>
      <c r="D1" s="314"/>
      <c r="E1" s="314"/>
      <c r="F1" s="314"/>
      <c r="G1" s="314"/>
      <c r="H1" s="314"/>
      <c r="I1" s="314"/>
      <c r="J1" s="314"/>
      <c r="K1" s="314"/>
      <c r="L1" s="315" t="s">
        <v>37</v>
      </c>
      <c r="M1" s="316"/>
      <c r="N1" s="317"/>
      <c r="O1" s="318" t="s">
        <v>380</v>
      </c>
      <c r="P1" s="319"/>
      <c r="Q1" s="319"/>
      <c r="R1" s="319"/>
      <c r="S1" s="319"/>
      <c r="T1" s="319"/>
      <c r="U1" s="319"/>
      <c r="V1" s="319"/>
      <c r="W1" s="319"/>
      <c r="X1" s="320"/>
      <c r="Y1" s="321" t="s">
        <v>384</v>
      </c>
      <c r="Z1" s="322"/>
      <c r="AA1" s="323" t="s">
        <v>389</v>
      </c>
      <c r="AB1" s="324"/>
      <c r="AC1" s="324"/>
      <c r="AD1" s="324"/>
      <c r="AE1" s="325"/>
      <c r="AF1" s="81"/>
      <c r="AG1" s="307" t="s">
        <v>370</v>
      </c>
      <c r="AH1" s="308"/>
      <c r="AI1" s="308"/>
      <c r="AJ1" s="308"/>
      <c r="AK1" s="308"/>
      <c r="AL1" s="309"/>
      <c r="AM1" s="310" t="s">
        <v>366</v>
      </c>
      <c r="AN1" s="311"/>
      <c r="AO1" s="311"/>
      <c r="AP1" s="311"/>
      <c r="AQ1" s="311"/>
      <c r="AR1" s="312"/>
      <c r="AS1" s="190"/>
      <c r="AT1" s="191"/>
    </row>
    <row r="2" spans="1:60" s="189" customFormat="1" ht="45" customHeight="1" x14ac:dyDescent="0.45">
      <c r="A2" s="170" t="s">
        <v>12</v>
      </c>
      <c r="B2" s="171" t="s">
        <v>13</v>
      </c>
      <c r="C2" s="171" t="s">
        <v>14</v>
      </c>
      <c r="D2" s="171" t="s">
        <v>15</v>
      </c>
      <c r="E2" s="171" t="s">
        <v>16</v>
      </c>
      <c r="F2" s="171" t="s">
        <v>388</v>
      </c>
      <c r="G2" s="171" t="s">
        <v>374</v>
      </c>
      <c r="H2" s="171" t="s">
        <v>18</v>
      </c>
      <c r="I2" s="171" t="s">
        <v>19</v>
      </c>
      <c r="J2" s="171" t="s">
        <v>20</v>
      </c>
      <c r="K2" s="172" t="s">
        <v>21</v>
      </c>
      <c r="L2" s="192" t="s">
        <v>45</v>
      </c>
      <c r="M2" s="193" t="s">
        <v>22</v>
      </c>
      <c r="N2" s="194" t="s">
        <v>23</v>
      </c>
      <c r="O2" s="195" t="s">
        <v>24</v>
      </c>
      <c r="P2" s="196" t="s">
        <v>25</v>
      </c>
      <c r="Q2" s="196" t="s">
        <v>26</v>
      </c>
      <c r="R2" s="196" t="s">
        <v>27</v>
      </c>
      <c r="S2" s="196" t="s">
        <v>28</v>
      </c>
      <c r="T2" s="196" t="s">
        <v>29</v>
      </c>
      <c r="U2" s="196" t="s">
        <v>30</v>
      </c>
      <c r="V2" s="197" t="s">
        <v>31</v>
      </c>
      <c r="W2" s="198" t="s">
        <v>39</v>
      </c>
      <c r="X2" s="199" t="s">
        <v>40</v>
      </c>
      <c r="Y2" s="200" t="s">
        <v>382</v>
      </c>
      <c r="Z2" s="201" t="s">
        <v>33</v>
      </c>
      <c r="AA2" s="202" t="s">
        <v>376</v>
      </c>
      <c r="AB2" s="203" t="s">
        <v>35</v>
      </c>
      <c r="AC2" s="204" t="s">
        <v>42</v>
      </c>
      <c r="AD2" s="204" t="s">
        <v>386</v>
      </c>
      <c r="AE2" s="204" t="s">
        <v>44</v>
      </c>
      <c r="AF2" s="205" t="s">
        <v>261</v>
      </c>
      <c r="AG2" s="206" t="s">
        <v>243</v>
      </c>
      <c r="AH2" s="207" t="s">
        <v>348</v>
      </c>
      <c r="AI2" s="207" t="s">
        <v>347</v>
      </c>
      <c r="AJ2" s="207" t="s">
        <v>289</v>
      </c>
      <c r="AK2" s="207" t="s">
        <v>382</v>
      </c>
      <c r="AL2" s="208" t="s">
        <v>365</v>
      </c>
      <c r="AM2" s="209" t="s">
        <v>243</v>
      </c>
      <c r="AN2" s="207" t="s">
        <v>348</v>
      </c>
      <c r="AO2" s="207" t="s">
        <v>347</v>
      </c>
      <c r="AP2" s="207" t="s">
        <v>289</v>
      </c>
      <c r="AQ2" s="207" t="s">
        <v>382</v>
      </c>
      <c r="AR2" s="208" t="s">
        <v>365</v>
      </c>
      <c r="AS2" s="210" t="s">
        <v>264</v>
      </c>
      <c r="AT2" s="211"/>
    </row>
    <row r="3" spans="1:60" s="188" customFormat="1" ht="41" customHeight="1" x14ac:dyDescent="0.35">
      <c r="A3" s="173">
        <v>1</v>
      </c>
      <c r="B3" s="212" t="s">
        <v>498</v>
      </c>
      <c r="C3" s="213" t="s">
        <v>81</v>
      </c>
      <c r="D3" s="179" t="s">
        <v>399</v>
      </c>
      <c r="E3" s="212" t="s">
        <v>400</v>
      </c>
      <c r="F3" s="212" t="s">
        <v>364</v>
      </c>
      <c r="G3" s="213"/>
      <c r="H3" s="214">
        <v>7000000</v>
      </c>
      <c r="I3" s="214" t="s">
        <v>401</v>
      </c>
      <c r="J3" s="213" t="s">
        <v>349</v>
      </c>
      <c r="K3" s="215" t="s">
        <v>402</v>
      </c>
      <c r="L3" s="239" t="s">
        <v>50</v>
      </c>
      <c r="M3" s="213">
        <v>30</v>
      </c>
      <c r="N3" s="215" t="s">
        <v>403</v>
      </c>
      <c r="O3" s="216">
        <v>-0.7</v>
      </c>
      <c r="P3" s="216">
        <v>-2.3E-2</v>
      </c>
      <c r="Q3" s="217">
        <v>0</v>
      </c>
      <c r="R3" s="217">
        <v>0</v>
      </c>
      <c r="S3" s="218">
        <v>-1.2E-2</v>
      </c>
      <c r="T3" s="218">
        <v>0</v>
      </c>
      <c r="U3" s="217">
        <v>-200</v>
      </c>
      <c r="V3" s="219" t="s">
        <v>9</v>
      </c>
      <c r="W3" s="220">
        <v>0</v>
      </c>
      <c r="X3" s="221" t="s">
        <v>9</v>
      </c>
      <c r="Y3" s="222">
        <v>-123000</v>
      </c>
      <c r="Z3" s="223">
        <v>45000</v>
      </c>
      <c r="AA3" s="222">
        <v>0</v>
      </c>
      <c r="AB3" s="224">
        <v>9800</v>
      </c>
      <c r="AC3" s="224">
        <v>-20000</v>
      </c>
      <c r="AD3" s="222">
        <v>0</v>
      </c>
      <c r="AE3" s="225" t="s">
        <v>11</v>
      </c>
      <c r="AF3" s="226" t="s">
        <v>9</v>
      </c>
      <c r="AG3" s="227">
        <f>VLOOKUP(A3,Investície!$A$2:$CS$30,37+(VALUE(RIGHT(J3,4))-VALUE(LEFT(J3,4))),0)</f>
        <v>7000000.0000000009</v>
      </c>
      <c r="AH3" s="73">
        <f>VLOOKUP(A3,emisie_CO2!$A$2:$CS$30,35+Data!M3-(VALUE(RIGHT(J3,4))-VALUE(LEFT(J3,4))),0)</f>
        <v>243600</v>
      </c>
      <c r="AI3" s="73">
        <f>VLOOKUP(A3,emisie_ostatné!$A$2:$CX$30,40+Data!M3-(VALUE(RIGHT(J3,4))-VALUE(LEFT(J3,4))),0)</f>
        <v>890756.18493399699</v>
      </c>
      <c r="AJ3" s="73">
        <f>VLOOKUP(A3,'komunálny odpad'!$A$2:$CS$30,35+Data!M3-(VALUE(RIGHT(J3,4))-VALUE(LEFT(J3,4))),0)</f>
        <v>0</v>
      </c>
      <c r="AK3" s="73">
        <f>VLOOKUP(A3,'zmena cien tepla'!$A$2:$CS$30,35+Data!M3-(VALUE(RIGHT(J3,4))-VALUE(LEFT(J3,4))),0)</f>
        <v>2952000</v>
      </c>
      <c r="AL3" s="228">
        <f>VLOOKUP(A3,'výrobné a prevádzkové n'!$A$2:$CU$30,37+Data!M3-(VALUE(RIGHT(J3,4))-VALUE(LEFT(J3,4))),0)</f>
        <v>480000</v>
      </c>
      <c r="AM3" s="229">
        <f>INDEX(Investície!$CS$3:$CS$30,MATCH(Data!A3,Investície!$A$3:$A$30,0))</f>
        <v>-6115826.3328707423</v>
      </c>
      <c r="AN3" s="73">
        <f>INDEX(emisie_CO2!$CS$3:$CS$30,MATCH(Data!A3,emisie_CO2!$A$3:$A$30,0))</f>
        <v>115823.31116603744</v>
      </c>
      <c r="AO3" s="73">
        <f>INDEX(emisie_ostatné!$CX$3:$CX$30,MATCH(Data!A3,emisie_ostatné!$A$3:$A$30,0))</f>
        <v>424212.77397495526</v>
      </c>
      <c r="AP3" s="73">
        <f>INDEX('komunálny odpad'!$CS$3:$CS$30,MATCH(Data!A3,'komunálny odpad'!$A$3:$A$30,0))</f>
        <v>0</v>
      </c>
      <c r="AQ3" s="73">
        <f>INDEX('zmena cien tepla'!$CS$3:$CS$30,MATCH(Data!A3,'zmena cien tepla'!$A$3:$A$30,0))</f>
        <v>1410952.6357572079</v>
      </c>
      <c r="AR3" s="73">
        <f>INDEX('výrobné a prevádzkové n'!$CU$3:$CU$30,MATCH(Data!A3,'výrobné a prevádzkové n'!$A$3:$A$30,0))</f>
        <v>273322.90193849063</v>
      </c>
      <c r="AS3" s="230">
        <f t="shared" ref="AS3:AS29" si="0">-SUMIF(AM3:AR3,"&gt;0")/SUMIF(AM3:AR3,"&lt;0")</f>
        <v>0.36369764309389885</v>
      </c>
      <c r="AT3" s="231"/>
      <c r="AU3" s="232"/>
      <c r="AV3" s="232"/>
      <c r="AW3" s="232"/>
      <c r="AX3" s="232"/>
      <c r="AY3" s="232"/>
      <c r="AZ3" s="232"/>
      <c r="BA3" s="233"/>
      <c r="BB3" s="234"/>
      <c r="BC3" s="234"/>
      <c r="BD3" s="234"/>
      <c r="BE3" s="234"/>
      <c r="BF3" s="234"/>
      <c r="BG3" s="234"/>
      <c r="BH3" s="234"/>
    </row>
    <row r="4" spans="1:60" s="188" customFormat="1" ht="41" customHeight="1" x14ac:dyDescent="0.35">
      <c r="A4" s="185">
        <v>2</v>
      </c>
      <c r="B4" s="212" t="s">
        <v>498</v>
      </c>
      <c r="C4" s="236" t="s">
        <v>81</v>
      </c>
      <c r="D4" s="285" t="s">
        <v>404</v>
      </c>
      <c r="E4" s="235" t="s">
        <v>405</v>
      </c>
      <c r="F4" s="235" t="s">
        <v>364</v>
      </c>
      <c r="G4" s="236"/>
      <c r="H4" s="237">
        <v>1300000</v>
      </c>
      <c r="I4" s="237" t="s">
        <v>401</v>
      </c>
      <c r="J4" s="236">
        <v>2024</v>
      </c>
      <c r="K4" s="238" t="s">
        <v>402</v>
      </c>
      <c r="L4" s="239" t="s">
        <v>203</v>
      </c>
      <c r="M4" s="236">
        <v>30</v>
      </c>
      <c r="N4" s="238" t="s">
        <v>390</v>
      </c>
      <c r="O4" s="240">
        <v>-0.12</v>
      </c>
      <c r="P4" s="241">
        <v>-0.09</v>
      </c>
      <c r="Q4" s="242">
        <v>0</v>
      </c>
      <c r="R4" s="242">
        <v>0</v>
      </c>
      <c r="S4" s="241">
        <v>-0.01</v>
      </c>
      <c r="T4" s="241">
        <v>0</v>
      </c>
      <c r="U4" s="242">
        <v>-100</v>
      </c>
      <c r="V4" s="243" t="s">
        <v>9</v>
      </c>
      <c r="W4" s="244">
        <v>0</v>
      </c>
      <c r="X4" s="245" t="s">
        <v>9</v>
      </c>
      <c r="Y4" s="246">
        <v>-119000</v>
      </c>
      <c r="Z4" s="247">
        <v>20000</v>
      </c>
      <c r="AA4" s="222">
        <v>10000</v>
      </c>
      <c r="AB4" s="241">
        <v>11000</v>
      </c>
      <c r="AC4" s="248">
        <v>-15000</v>
      </c>
      <c r="AD4" s="222">
        <v>0</v>
      </c>
      <c r="AE4" s="249" t="s">
        <v>11</v>
      </c>
      <c r="AF4" s="226" t="s">
        <v>9</v>
      </c>
      <c r="AG4" s="227">
        <f>VLOOKUP(A4,Investície!$A$2:$CS$30,37+(VALUE(RIGHT(J4,4))-VALUE(LEFT(J4,4))),0)</f>
        <v>1300000</v>
      </c>
      <c r="AH4" s="73">
        <f>VLOOKUP(A4,emisie_CO2!$A$2:$CS$30,35+Data!M4-(VALUE(RIGHT(J4,4))-VALUE(LEFT(J4,4))),0)</f>
        <v>142800</v>
      </c>
      <c r="AI4" s="73">
        <f>VLOOKUP(A4,emisie_ostatné!$A$2:$CX$30,40+Data!M4-(VALUE(RIGHT(J4,4))-VALUE(LEFT(J4,4))),0)</f>
        <v>367637.61412466079</v>
      </c>
      <c r="AJ4" s="73">
        <f>VLOOKUP(A4,'komunálny odpad'!$A$2:$CS$30,35+Data!M4-(VALUE(RIGHT(J4,4))-VALUE(LEFT(J4,4))),0)</f>
        <v>0</v>
      </c>
      <c r="AK4" s="73">
        <f>VLOOKUP(A4,'zmena cien tepla'!$A$2:$CS$30,35+Data!M4-(VALUE(RIGHT(J4,4))-VALUE(LEFT(J4,4))),0)</f>
        <v>3451000</v>
      </c>
      <c r="AL4" s="228">
        <f>VLOOKUP(A4,'výrobné a prevádzkové n'!$A$2:$CU$30,37+Data!M4-(VALUE(RIGHT(J4,4))-VALUE(LEFT(J4,4))),0)</f>
        <v>145000</v>
      </c>
      <c r="AM4" s="229">
        <f>INDEX(Investície!$CS$3:$CS$30,MATCH(Data!A4,Investície!$A$3:$A$30,0))</f>
        <v>-1250000</v>
      </c>
      <c r="AN4" s="73">
        <f>INDEX(emisie_CO2!$CS$3:$CS$30,MATCH(Data!A4,emisie_CO2!$A$3:$A$30,0))</f>
        <v>69612.877240085669</v>
      </c>
      <c r="AO4" s="73">
        <f>INDEX(emisie_ostatné!$CX$3:$CX$30,MATCH(Data!A4,emisie_ostatné!$A$3:$A$30,0))</f>
        <v>179104.38120665468</v>
      </c>
      <c r="AP4" s="73">
        <f>INDEX('komunálny odpad'!$CS$3:$CS$30,MATCH(Data!A4,'komunálny odpad'!$A$3:$A$30,0))</f>
        <v>0</v>
      </c>
      <c r="AQ4" s="73">
        <f>INDEX('zmena cien tepla'!$CS$3:$CS$30,MATCH(Data!A4,'zmena cien tepla'!$A$3:$A$30,0))</f>
        <v>1742211.1163800543</v>
      </c>
      <c r="AR4" s="73">
        <f>INDEX('výrobné a prevádzkové n'!$CU$3:$CU$30,MATCH(Data!A4,'výrobné a prevádzkové n'!$A$3:$A$30,0))</f>
        <v>83134.775483963822</v>
      </c>
      <c r="AS4" s="230">
        <f t="shared" si="0"/>
        <v>1.6592505202486065</v>
      </c>
      <c r="AT4" s="231"/>
      <c r="AU4" s="232"/>
      <c r="AV4" s="232"/>
      <c r="AW4" s="232"/>
      <c r="AX4" s="232"/>
      <c r="AY4" s="232"/>
      <c r="AZ4" s="232"/>
      <c r="BA4" s="233"/>
      <c r="BB4" s="234"/>
      <c r="BC4" s="234"/>
      <c r="BD4" s="234"/>
      <c r="BE4" s="234"/>
      <c r="BF4" s="234"/>
      <c r="BG4" s="234"/>
      <c r="BH4" s="234"/>
    </row>
    <row r="5" spans="1:60" s="188" customFormat="1" ht="65" customHeight="1" x14ac:dyDescent="0.35">
      <c r="A5" s="185">
        <v>3</v>
      </c>
      <c r="B5" s="212" t="s">
        <v>498</v>
      </c>
      <c r="C5" s="236" t="s">
        <v>87</v>
      </c>
      <c r="D5" s="235" t="s">
        <v>503</v>
      </c>
      <c r="E5" s="235" t="s">
        <v>89</v>
      </c>
      <c r="F5" s="235" t="s">
        <v>247</v>
      </c>
      <c r="G5" s="236"/>
      <c r="H5" s="237">
        <v>55886483</v>
      </c>
      <c r="I5" s="237" t="s">
        <v>406</v>
      </c>
      <c r="J5" s="236" t="s">
        <v>415</v>
      </c>
      <c r="K5" s="238" t="s">
        <v>407</v>
      </c>
      <c r="L5" s="239">
        <v>2026</v>
      </c>
      <c r="M5" s="236">
        <v>30</v>
      </c>
      <c r="N5" s="238" t="s">
        <v>8</v>
      </c>
      <c r="O5" s="240">
        <v>-15.3</v>
      </c>
      <c r="P5" s="241">
        <v>0</v>
      </c>
      <c r="Q5" s="242">
        <v>0</v>
      </c>
      <c r="R5" s="242">
        <v>0</v>
      </c>
      <c r="S5" s="241">
        <v>0</v>
      </c>
      <c r="T5" s="241">
        <v>0</v>
      </c>
      <c r="U5" s="242">
        <v>-32320</v>
      </c>
      <c r="V5" s="243" t="s">
        <v>9</v>
      </c>
      <c r="W5" s="244">
        <v>0</v>
      </c>
      <c r="X5" s="245" t="s">
        <v>9</v>
      </c>
      <c r="Y5" s="222">
        <v>-350000</v>
      </c>
      <c r="Z5" s="247">
        <v>20000</v>
      </c>
      <c r="AA5" s="222">
        <v>15000</v>
      </c>
      <c r="AB5" s="241" t="s">
        <v>205</v>
      </c>
      <c r="AC5" s="248">
        <v>-5000</v>
      </c>
      <c r="AD5" s="222">
        <v>15000</v>
      </c>
      <c r="AE5" s="249" t="s">
        <v>206</v>
      </c>
      <c r="AF5" s="226" t="s">
        <v>9</v>
      </c>
      <c r="AG5" s="227">
        <f>VLOOKUP(A5,Investície!$A$2:$CS$30,37+(VALUE(RIGHT(J5,4))-VALUE(LEFT(J5,4))),0)</f>
        <v>55886483</v>
      </c>
      <c r="AH5" s="73">
        <f>VLOOKUP(A5,emisie_CO2!$A$2:$CS$30,35+Data!M5-(VALUE(RIGHT(J5,4))-VALUE(LEFT(J5,4))),0)</f>
        <v>44860160</v>
      </c>
      <c r="AI5" s="73">
        <f>VLOOKUP(A5,emisie_ostatné!$A$2:$CX$30,40+Data!M5-(VALUE(RIGHT(J5,4))-VALUE(LEFT(J5,4))),0)</f>
        <v>18388515.02203903</v>
      </c>
      <c r="AJ5" s="73">
        <f>VLOOKUP(A5,'komunálny odpad'!$A$2:$CS$30,35+Data!M5-(VALUE(RIGHT(J5,4))-VALUE(LEFT(J5,4))),0)</f>
        <v>0</v>
      </c>
      <c r="AK5" s="73">
        <f>VLOOKUP(A5,'zmena cien tepla'!$A$2:$CS$30,35+Data!M5-(VALUE(RIGHT(J5,4))-VALUE(LEFT(J5,4))),0)</f>
        <v>9800000</v>
      </c>
      <c r="AL5" s="228">
        <f>VLOOKUP(A5,'výrobné a prevádzkové n'!$A$2:$CU$30,37+Data!M5-(VALUE(RIGHT(J5,4))-VALUE(LEFT(J5,4))),0)</f>
        <v>140000</v>
      </c>
      <c r="AM5" s="229">
        <f>INDEX(Investície!$CS$3:$CS$30,MATCH(Data!A5,Investície!$A$3:$A$30,0))</f>
        <v>-52703598.982988164</v>
      </c>
      <c r="AN5" s="73">
        <f>INDEX(emisie_CO2!$CS$3:$CS$30,MATCH(Data!A5,emisie_CO2!$A$3:$A$30,0))</f>
        <v>21716289.498219766</v>
      </c>
      <c r="AO5" s="73">
        <f>INDEX(emisie_ostatné!$CX$3:$CX$30,MATCH(Data!A5,emisie_ostatné!$A$3:$A$30,0))</f>
        <v>8895327.8263830543</v>
      </c>
      <c r="AP5" s="73">
        <f>INDEX('komunálny odpad'!$CS$3:$CS$30,MATCH(Data!A5,'komunálny odpad'!$A$3:$A$30,0))</f>
        <v>0</v>
      </c>
      <c r="AQ5" s="73">
        <f>INDEX('zmena cien tepla'!$CS$3:$CS$30,MATCH(Data!A5,'zmena cien tepla'!$A$3:$A$30,0))</f>
        <v>4880143.1831374075</v>
      </c>
      <c r="AR5" s="73">
        <f>INDEX('výrobné a prevádzkové n'!$CU$3:$CU$30,MATCH(Data!A5,'výrobné a prevádzkové n'!$A$3:$A$30,0))</f>
        <v>79937.284119195989</v>
      </c>
      <c r="AS5" s="230">
        <f t="shared" si="0"/>
        <v>0.67493868499077969</v>
      </c>
      <c r="AT5" s="231"/>
      <c r="AU5" s="232"/>
      <c r="AV5" s="232"/>
      <c r="AW5" s="232"/>
      <c r="AX5" s="232"/>
      <c r="AY5" s="232"/>
      <c r="AZ5" s="232"/>
      <c r="BA5" s="233"/>
      <c r="BB5" s="234"/>
      <c r="BC5" s="234"/>
      <c r="BD5" s="234"/>
      <c r="BE5" s="234"/>
      <c r="BF5" s="234"/>
      <c r="BG5" s="234"/>
      <c r="BH5" s="234"/>
    </row>
    <row r="6" spans="1:60" s="188" customFormat="1" ht="56" customHeight="1" x14ac:dyDescent="0.35">
      <c r="A6" s="185">
        <v>4</v>
      </c>
      <c r="B6" s="212" t="s">
        <v>498</v>
      </c>
      <c r="C6" s="236" t="s">
        <v>81</v>
      </c>
      <c r="D6" s="235" t="s">
        <v>504</v>
      </c>
      <c r="E6" s="235" t="s">
        <v>108</v>
      </c>
      <c r="F6" s="235" t="s">
        <v>247</v>
      </c>
      <c r="G6" s="236"/>
      <c r="H6" s="237">
        <v>38209607.450000003</v>
      </c>
      <c r="I6" s="237" t="s">
        <v>406</v>
      </c>
      <c r="J6" s="236" t="s">
        <v>408</v>
      </c>
      <c r="K6" s="238" t="s">
        <v>407</v>
      </c>
      <c r="L6" s="239">
        <v>2026</v>
      </c>
      <c r="M6" s="236">
        <v>30</v>
      </c>
      <c r="N6" s="238" t="s">
        <v>8</v>
      </c>
      <c r="O6" s="240">
        <v>-36.299999999999997</v>
      </c>
      <c r="P6" s="241">
        <v>-1.3</v>
      </c>
      <c r="Q6" s="242">
        <v>0</v>
      </c>
      <c r="R6" s="242">
        <v>0</v>
      </c>
      <c r="S6" s="241">
        <v>-0.5</v>
      </c>
      <c r="T6" s="241">
        <v>0</v>
      </c>
      <c r="U6" s="242">
        <v>-11338</v>
      </c>
      <c r="V6" s="243" t="s">
        <v>9</v>
      </c>
      <c r="W6" s="244">
        <v>0</v>
      </c>
      <c r="X6" s="245" t="s">
        <v>9</v>
      </c>
      <c r="Y6" s="222">
        <v>-340000</v>
      </c>
      <c r="Z6" s="247">
        <v>45000</v>
      </c>
      <c r="AA6" s="246">
        <v>15000</v>
      </c>
      <c r="AB6" s="241" t="s">
        <v>210</v>
      </c>
      <c r="AC6" s="248">
        <v>-500000</v>
      </c>
      <c r="AD6" s="222">
        <v>10000</v>
      </c>
      <c r="AE6" s="249" t="s">
        <v>204</v>
      </c>
      <c r="AF6" s="226" t="s">
        <v>9</v>
      </c>
      <c r="AG6" s="227">
        <f>VLOOKUP(A6,Investície!$A$2:$CS$30,37+(VALUE(RIGHT(J6,4))-VALUE(LEFT(J6,4))),0)</f>
        <v>38209607.450000003</v>
      </c>
      <c r="AH6" s="73">
        <f>VLOOKUP(A6,emisie_CO2!$A$2:$CS$30,35+Data!M6-(VALUE(RIGHT(J6,4))-VALUE(LEFT(J6,4))),0)</f>
        <v>15272286</v>
      </c>
      <c r="AI6" s="73">
        <f>VLOOKUP(A6,emisie_ostatné!$A$2:$CX$30,40+Data!M6-(VALUE(RIGHT(J6,4))-VALUE(LEFT(J6,4))),0)</f>
        <v>49675568.28693758</v>
      </c>
      <c r="AJ6" s="73">
        <f>VLOOKUP(A6,'komunálny odpad'!$A$2:$CS$30,35+Data!M6-(VALUE(RIGHT(J6,4))-VALUE(LEFT(J6,4))),0)</f>
        <v>0</v>
      </c>
      <c r="AK6" s="73">
        <f>VLOOKUP(A6,'zmena cien tepla'!$A$2:$CS$30,35+Data!M6-(VALUE(RIGHT(J6,4))-VALUE(LEFT(J6,4))),0)</f>
        <v>9180000</v>
      </c>
      <c r="AL6" s="228">
        <f>VLOOKUP(A6,'výrobné a prevádzkové n'!$A$2:$CU$30,37+Data!M6-(VALUE(RIGHT(J6,4))-VALUE(LEFT(J6,4))),0)</f>
        <v>13365000</v>
      </c>
      <c r="AM6" s="229">
        <f>INDEX(Investície!$CS$3:$CS$30,MATCH(Data!A6,Investície!$A$3:$A$30,0))</f>
        <v>-35345046.339207821</v>
      </c>
      <c r="AN6" s="73">
        <f>INDEX(emisie_CO2!$CS$3:$CS$30,MATCH(Data!A6,emisie_CO2!$A$3:$A$30,0))</f>
        <v>7348046.2748745587</v>
      </c>
      <c r="AO6" s="73">
        <f>INDEX(emisie_ostatné!$CX$3:$CX$30,MATCH(Data!A6,emisie_ostatné!$A$3:$A$30,0))</f>
        <v>23888516.808738288</v>
      </c>
      <c r="AP6" s="73">
        <f>INDEX('komunálny odpad'!$CS$3:$CS$30,MATCH(Data!A6,'komunálny odpad'!$A$3:$A$30,0))</f>
        <v>0</v>
      </c>
      <c r="AQ6" s="73">
        <f>INDEX('zmena cien tepla'!$CS$3:$CS$30,MATCH(Data!A6,'zmena cien tepla'!$A$3:$A$30,0))</f>
        <v>4514962.4007257652</v>
      </c>
      <c r="AR6" s="73">
        <f>INDEX('výrobné a prevádzkové n'!$CU$3:$CU$30,MATCH(Data!A6,'výrobné a prevádzkové n'!$A$3:$A$30,0))</f>
        <v>7609414.5459619211</v>
      </c>
      <c r="AS6" s="230">
        <f t="shared" si="0"/>
        <v>1.2267897349508008</v>
      </c>
      <c r="AT6" s="231"/>
      <c r="AU6" s="232"/>
      <c r="AV6" s="232"/>
      <c r="AW6" s="232"/>
      <c r="AX6" s="232"/>
      <c r="AY6" s="232"/>
      <c r="AZ6" s="232"/>
      <c r="BA6" s="233"/>
      <c r="BB6" s="234"/>
      <c r="BC6" s="234"/>
      <c r="BD6" s="234"/>
      <c r="BE6" s="234"/>
      <c r="BF6" s="234"/>
      <c r="BG6" s="234"/>
      <c r="BH6" s="234"/>
    </row>
    <row r="7" spans="1:60" s="188" customFormat="1" ht="50" customHeight="1" x14ac:dyDescent="0.35">
      <c r="A7" s="185">
        <v>5</v>
      </c>
      <c r="B7" s="212" t="s">
        <v>498</v>
      </c>
      <c r="C7" s="236" t="s">
        <v>81</v>
      </c>
      <c r="D7" s="235" t="s">
        <v>505</v>
      </c>
      <c r="E7" s="235" t="s">
        <v>114</v>
      </c>
      <c r="F7" s="235" t="s">
        <v>364</v>
      </c>
      <c r="G7" s="236"/>
      <c r="H7" s="237">
        <v>10026280</v>
      </c>
      <c r="I7" s="237" t="s">
        <v>409</v>
      </c>
      <c r="J7" s="236">
        <v>2024</v>
      </c>
      <c r="K7" s="238" t="s">
        <v>410</v>
      </c>
      <c r="L7" s="239" t="s">
        <v>50</v>
      </c>
      <c r="M7" s="236">
        <v>30</v>
      </c>
      <c r="N7" s="238" t="s">
        <v>403</v>
      </c>
      <c r="O7" s="240">
        <v>-0.3</v>
      </c>
      <c r="P7" s="241">
        <v>0</v>
      </c>
      <c r="Q7" s="242">
        <v>0</v>
      </c>
      <c r="R7" s="242">
        <v>0</v>
      </c>
      <c r="S7" s="241">
        <v>-2E-3</v>
      </c>
      <c r="T7" s="241">
        <v>0</v>
      </c>
      <c r="U7" s="242">
        <v>-820.5</v>
      </c>
      <c r="V7" s="243" t="s">
        <v>9</v>
      </c>
      <c r="W7" s="244">
        <v>0</v>
      </c>
      <c r="X7" s="245" t="s">
        <v>9</v>
      </c>
      <c r="Y7" s="222">
        <v>-52000</v>
      </c>
      <c r="Z7" s="247">
        <v>45000</v>
      </c>
      <c r="AA7" s="222">
        <v>0</v>
      </c>
      <c r="AB7" s="241" t="s">
        <v>411</v>
      </c>
      <c r="AC7" s="248">
        <v>-10000</v>
      </c>
      <c r="AD7" s="222">
        <v>0</v>
      </c>
      <c r="AE7" s="249" t="s">
        <v>11</v>
      </c>
      <c r="AF7" s="226" t="s">
        <v>9</v>
      </c>
      <c r="AG7" s="227">
        <f>VLOOKUP(A7,Investície!$A$2:$CS$30,37+(VALUE(RIGHT(J7,4))-VALUE(LEFT(J7,4))),0)</f>
        <v>10026280</v>
      </c>
      <c r="AH7" s="73">
        <f>VLOOKUP(A7,emisie_CO2!$A$2:$CS$30,35+Data!M7-(VALUE(RIGHT(J7,4))-VALUE(LEFT(J7,4))),0)</f>
        <v>1171674</v>
      </c>
      <c r="AI7" s="73">
        <f>VLOOKUP(A7,emisie_ostatné!$A$2:$CX$30,40+Data!M7-(VALUE(RIGHT(J7,4))-VALUE(LEFT(J7,4))),0)</f>
        <v>397241.68527432787</v>
      </c>
      <c r="AJ7" s="73">
        <f>VLOOKUP(A7,'komunálny odpad'!$A$2:$CS$30,35+Data!M7-(VALUE(RIGHT(J7,4))-VALUE(LEFT(J7,4))),0)</f>
        <v>0</v>
      </c>
      <c r="AK7" s="73">
        <f>VLOOKUP(A7,'zmena cien tepla'!$A$2:$CS$30,35+Data!M7-(VALUE(RIGHT(J7,4))-VALUE(LEFT(J7,4))),0)</f>
        <v>1508000</v>
      </c>
      <c r="AL7" s="228">
        <f>VLOOKUP(A7,'výrobné a prevádzkové n'!$A$2:$CU$30,37+Data!M7-(VALUE(RIGHT(J7,4))-VALUE(LEFT(J7,4))),0)</f>
        <v>290000</v>
      </c>
      <c r="AM7" s="229">
        <f>INDEX(Investície!$CS$3:$CS$30,MATCH(Data!A7,Investície!$A$3:$A$30,0))</f>
        <v>-9640653.846153846</v>
      </c>
      <c r="AN7" s="73">
        <f>INDEX(emisie_CO2!$CS$3:$CS$30,MATCH(Data!A7,emisie_CO2!$A$3:$A$30,0))</f>
        <v>571173.65775490308</v>
      </c>
      <c r="AO7" s="73">
        <f>INDEX(emisie_ostatné!$CX$3:$CX$30,MATCH(Data!A7,emisie_ostatné!$A$3:$A$30,0))</f>
        <v>193526.78696914279</v>
      </c>
      <c r="AP7" s="73">
        <f>INDEX('komunálny odpad'!$CS$3:$CS$30,MATCH(Data!A7,'komunálny odpad'!$A$3:$A$30,0))</f>
        <v>0</v>
      </c>
      <c r="AQ7" s="73">
        <f>INDEX('zmena cien tepla'!$CS$3:$CS$30,MATCH(Data!A7,'zmena cien tepla'!$A$3:$A$30,0))</f>
        <v>761302.33656943555</v>
      </c>
      <c r="AR7" s="73">
        <f>INDEX('výrobné a prevádzkové n'!$CU$3:$CU$30,MATCH(Data!A7,'výrobné a prevádzkové n'!$A$3:$A$30,0))</f>
        <v>166269.55096792764</v>
      </c>
      <c r="AS7" s="230">
        <f t="shared" si="0"/>
        <v>0.17553501653174114</v>
      </c>
      <c r="AT7" s="231"/>
      <c r="AU7" s="232"/>
      <c r="AV7" s="232"/>
      <c r="AW7" s="232"/>
      <c r="AX7" s="232"/>
      <c r="AY7" s="232"/>
      <c r="AZ7" s="232"/>
      <c r="BA7" s="233"/>
      <c r="BB7" s="234"/>
      <c r="BC7" s="234"/>
      <c r="BD7" s="234"/>
      <c r="BE7" s="234"/>
      <c r="BF7" s="234"/>
      <c r="BG7" s="234"/>
      <c r="BH7" s="234"/>
    </row>
    <row r="8" spans="1:60" s="188" customFormat="1" ht="63.5" customHeight="1" x14ac:dyDescent="0.35">
      <c r="A8" s="185">
        <v>6</v>
      </c>
      <c r="B8" s="212" t="s">
        <v>498</v>
      </c>
      <c r="C8" s="236" t="s">
        <v>81</v>
      </c>
      <c r="D8" s="235" t="s">
        <v>506</v>
      </c>
      <c r="E8" s="235" t="s">
        <v>114</v>
      </c>
      <c r="F8" s="235" t="s">
        <v>247</v>
      </c>
      <c r="G8" s="236"/>
      <c r="H8" s="237">
        <v>3241466</v>
      </c>
      <c r="I8" s="237" t="s">
        <v>406</v>
      </c>
      <c r="J8" s="236">
        <v>2024</v>
      </c>
      <c r="K8" s="238" t="s">
        <v>66</v>
      </c>
      <c r="L8" s="239" t="s">
        <v>50</v>
      </c>
      <c r="M8" s="236">
        <v>30</v>
      </c>
      <c r="N8" s="238" t="s">
        <v>403</v>
      </c>
      <c r="O8" s="240">
        <v>-0.2</v>
      </c>
      <c r="P8" s="241">
        <v>0</v>
      </c>
      <c r="Q8" s="242">
        <v>0</v>
      </c>
      <c r="R8" s="242">
        <v>0</v>
      </c>
      <c r="S8" s="241">
        <v>0</v>
      </c>
      <c r="T8" s="241">
        <v>0</v>
      </c>
      <c r="U8" s="242">
        <v>-7186</v>
      </c>
      <c r="V8" s="243" t="s">
        <v>9</v>
      </c>
      <c r="W8" s="244">
        <v>0</v>
      </c>
      <c r="X8" s="245" t="s">
        <v>9</v>
      </c>
      <c r="Y8" s="222">
        <v>-51000</v>
      </c>
      <c r="Z8" s="247">
        <v>20000</v>
      </c>
      <c r="AA8" s="246">
        <v>0</v>
      </c>
      <c r="AB8" s="241">
        <v>0</v>
      </c>
      <c r="AC8" s="248">
        <v>-10000</v>
      </c>
      <c r="AD8" s="222">
        <v>0</v>
      </c>
      <c r="AE8" s="249" t="s">
        <v>11</v>
      </c>
      <c r="AF8" s="226" t="s">
        <v>9</v>
      </c>
      <c r="AG8" s="227">
        <f>VLOOKUP(A8,Investície!$A$2:$CS$30,37+(VALUE(RIGHT(J8,4))-VALUE(LEFT(J8,4))),0)</f>
        <v>3241466</v>
      </c>
      <c r="AH8" s="73">
        <f>VLOOKUP(A8,emisie_CO2!$A$2:$CS$30,35+Data!M8-(VALUE(RIGHT(J8,4))-VALUE(LEFT(J8,4))),0)</f>
        <v>10261608</v>
      </c>
      <c r="AI8" s="73">
        <f>VLOOKUP(A8,emisie_ostatné!$A$2:$CX$30,40+Data!M8-(VALUE(RIGHT(J8,4))-VALUE(LEFT(J8,4))),0)</f>
        <v>247441.30875758172</v>
      </c>
      <c r="AJ8" s="73">
        <f>VLOOKUP(A8,'komunálny odpad'!$A$2:$CS$30,35+Data!M8-(VALUE(RIGHT(J8,4))-VALUE(LEFT(J8,4))),0)</f>
        <v>0</v>
      </c>
      <c r="AK8" s="73">
        <f>VLOOKUP(A8,'zmena cien tepla'!$A$2:$CS$30,35+Data!M8-(VALUE(RIGHT(J8,4))-VALUE(LEFT(J8,4))),0)</f>
        <v>1479000</v>
      </c>
      <c r="AL8" s="228">
        <f>VLOOKUP(A8,'výrobné a prevádzkové n'!$A$2:$CU$30,37+Data!M8-(VALUE(RIGHT(J8,4))-VALUE(LEFT(J8,4))),0)</f>
        <v>290000</v>
      </c>
      <c r="AM8" s="229">
        <f>INDEX(Investície!$CS$3:$CS$30,MATCH(Data!A8,Investície!$A$3:$A$30,0))</f>
        <v>-3116794.2307692305</v>
      </c>
      <c r="AN8" s="73">
        <f>INDEX(emisie_CO2!$CS$3:$CS$30,MATCH(Data!A8,emisie_CO2!$A$3:$A$30,0))</f>
        <v>5002381.3584725568</v>
      </c>
      <c r="AO8" s="73">
        <f>INDEX(emisie_ostatné!$CX$3:$CX$30,MATCH(Data!A8,emisie_ostatné!$A$3:$A$30,0))</f>
        <v>120547.57398943373</v>
      </c>
      <c r="AP8" s="73">
        <f>INDEX('komunálny odpad'!$CS$3:$CS$30,MATCH(Data!A8,'komunálny odpad'!$A$3:$A$30,0))</f>
        <v>0</v>
      </c>
      <c r="AQ8" s="73">
        <f>INDEX('zmena cien tepla'!$CS$3:$CS$30,MATCH(Data!A8,'zmena cien tepla'!$A$3:$A$30,0))</f>
        <v>746661.90702002356</v>
      </c>
      <c r="AR8" s="73">
        <f>INDEX('výrobné a prevádzkové n'!$CU$3:$CU$30,MATCH(Data!A8,'výrobné a prevádzkové n'!$A$3:$A$30,0))</f>
        <v>166269.55096792764</v>
      </c>
      <c r="AS8" s="230">
        <f t="shared" si="0"/>
        <v>1.9365604347131642</v>
      </c>
      <c r="AT8" s="231"/>
      <c r="AU8" s="232"/>
      <c r="AV8" s="232"/>
      <c r="AW8" s="232"/>
      <c r="AX8" s="232"/>
      <c r="AY8" s="232"/>
      <c r="AZ8" s="232"/>
      <c r="BA8" s="233"/>
      <c r="BB8" s="234"/>
      <c r="BC8" s="234"/>
      <c r="BD8" s="234"/>
      <c r="BE8" s="234"/>
      <c r="BF8" s="234"/>
      <c r="BG8" s="234"/>
      <c r="BH8" s="234"/>
    </row>
    <row r="9" spans="1:60" s="188" customFormat="1" ht="41" customHeight="1" x14ac:dyDescent="0.35">
      <c r="A9" s="185">
        <v>7</v>
      </c>
      <c r="B9" s="212" t="s">
        <v>498</v>
      </c>
      <c r="C9" s="236" t="s">
        <v>412</v>
      </c>
      <c r="D9" s="235" t="s">
        <v>413</v>
      </c>
      <c r="E9" s="235" t="s">
        <v>414</v>
      </c>
      <c r="F9" s="235" t="s">
        <v>364</v>
      </c>
      <c r="G9" s="236"/>
      <c r="H9" s="237">
        <v>2500000</v>
      </c>
      <c r="I9" s="237" t="s">
        <v>401</v>
      </c>
      <c r="J9" s="236" t="s">
        <v>415</v>
      </c>
      <c r="K9" s="238" t="s">
        <v>402</v>
      </c>
      <c r="L9" s="239" t="s">
        <v>50</v>
      </c>
      <c r="M9" s="236">
        <v>30</v>
      </c>
      <c r="N9" s="238" t="s">
        <v>403</v>
      </c>
      <c r="O9" s="240">
        <v>-0.1</v>
      </c>
      <c r="P9" s="241">
        <v>-0.05</v>
      </c>
      <c r="Q9" s="242">
        <v>0</v>
      </c>
      <c r="R9" s="242">
        <v>0</v>
      </c>
      <c r="S9" s="241">
        <v>-1.2E-2</v>
      </c>
      <c r="T9" s="241">
        <v>0</v>
      </c>
      <c r="U9" s="242">
        <v>-200</v>
      </c>
      <c r="V9" s="243" t="s">
        <v>9</v>
      </c>
      <c r="W9" s="244">
        <v>0</v>
      </c>
      <c r="X9" s="245" t="s">
        <v>9</v>
      </c>
      <c r="Y9" s="222">
        <v>-89000</v>
      </c>
      <c r="Z9" s="247">
        <v>2000</v>
      </c>
      <c r="AA9" s="246">
        <v>0</v>
      </c>
      <c r="AB9" s="241">
        <v>0</v>
      </c>
      <c r="AC9" s="224">
        <v>0</v>
      </c>
      <c r="AD9" s="222">
        <v>15000</v>
      </c>
      <c r="AE9" s="249" t="s">
        <v>11</v>
      </c>
      <c r="AF9" s="226" t="s">
        <v>9</v>
      </c>
      <c r="AG9" s="227">
        <f>VLOOKUP(A9,Investície!$A$2:$CS$30,37+(VALUE(RIGHT(J9,4))-VALUE(LEFT(J9,4))),0)</f>
        <v>2500000</v>
      </c>
      <c r="AH9" s="73">
        <f>VLOOKUP(A9,emisie_CO2!$A$2:$CS$30,35+Data!M9-(VALUE(RIGHT(J9,4))-VALUE(LEFT(J9,4))),0)</f>
        <v>277600</v>
      </c>
      <c r="AI9" s="73">
        <f>VLOOKUP(A9,emisie_ostatné!$A$2:$CX$30,40+Data!M9-(VALUE(RIGHT(J9,4))-VALUE(LEFT(J9,4))),0)</f>
        <v>320104.77985449339</v>
      </c>
      <c r="AJ9" s="73">
        <f>VLOOKUP(A9,'komunálny odpad'!$A$2:$CS$30,35+Data!M9-(VALUE(RIGHT(J9,4))-VALUE(LEFT(J9,4))),0)</f>
        <v>0</v>
      </c>
      <c r="AK9" s="73">
        <f>VLOOKUP(A9,'zmena cien tepla'!$A$2:$CS$30,35+Data!M9-(VALUE(RIGHT(J9,4))-VALUE(LEFT(J9,4))),0)</f>
        <v>2492000</v>
      </c>
      <c r="AL9" s="228">
        <f>VLOOKUP(A9,'výrobné a prevádzkové n'!$A$2:$CU$30,37+Data!M9-(VALUE(RIGHT(J9,4))-VALUE(LEFT(J9,4))),0)</f>
        <v>420000</v>
      </c>
      <c r="AM9" s="229">
        <f>INDEX(Investície!$CS$3:$CS$30,MATCH(Data!A9,Investície!$A$3:$A$30,0))</f>
        <v>-2357618.3431952661</v>
      </c>
      <c r="AN9" s="73">
        <f>INDEX(emisie_CO2!$CS$3:$CS$30,MATCH(Data!A9,emisie_CO2!$A$3:$A$30,0))</f>
        <v>134382.97956819163</v>
      </c>
      <c r="AO9" s="73">
        <f>INDEX(emisie_ostatné!$CX$3:$CX$30,MATCH(Data!A9,emisie_ostatné!$A$3:$A$30,0))</f>
        <v>154848.66244964226</v>
      </c>
      <c r="AP9" s="73">
        <f>INDEX('komunálny odpad'!$CS$3:$CS$30,MATCH(Data!A9,'komunálny odpad'!$A$3:$A$30,0))</f>
        <v>0</v>
      </c>
      <c r="AQ9" s="73">
        <f>INDEX('zmena cien tepla'!$CS$3:$CS$30,MATCH(Data!A9,'zmena cien tepla'!$A$3:$A$30,0))</f>
        <v>1240950.6951406552</v>
      </c>
      <c r="AR9" s="73">
        <f>INDEX('výrobné a prevádzkové n'!$CU$3:$CU$30,MATCH(Data!A9,'výrobné a prevádzkové n'!$A$3:$A$30,0))</f>
        <v>239811.85235758789</v>
      </c>
      <c r="AS9" s="230">
        <f t="shared" si="0"/>
        <v>0.75075518250219175</v>
      </c>
      <c r="AT9" s="231"/>
      <c r="AU9" s="232"/>
      <c r="AV9" s="232"/>
      <c r="AW9" s="232"/>
      <c r="AX9" s="232"/>
      <c r="AY9" s="232"/>
      <c r="AZ9" s="232"/>
      <c r="BA9" s="233"/>
      <c r="BB9" s="234"/>
      <c r="BC9" s="234"/>
      <c r="BD9" s="234"/>
      <c r="BE9" s="234"/>
      <c r="BF9" s="234"/>
      <c r="BG9" s="234"/>
      <c r="BH9" s="234"/>
    </row>
    <row r="10" spans="1:60" s="188" customFormat="1" ht="41" customHeight="1" x14ac:dyDescent="0.35">
      <c r="A10" s="185">
        <v>8</v>
      </c>
      <c r="B10" s="235" t="s">
        <v>499</v>
      </c>
      <c r="C10" s="236" t="s">
        <v>1</v>
      </c>
      <c r="D10" s="235" t="s">
        <v>416</v>
      </c>
      <c r="E10" s="235" t="s">
        <v>417</v>
      </c>
      <c r="F10" s="235" t="s">
        <v>364</v>
      </c>
      <c r="G10" s="250"/>
      <c r="H10" s="237">
        <v>2794990.1</v>
      </c>
      <c r="I10" s="237" t="s">
        <v>418</v>
      </c>
      <c r="J10" s="236" t="s">
        <v>419</v>
      </c>
      <c r="K10" s="238" t="s">
        <v>402</v>
      </c>
      <c r="L10" s="239" t="s">
        <v>118</v>
      </c>
      <c r="M10" s="236">
        <v>20</v>
      </c>
      <c r="N10" s="238" t="s">
        <v>390</v>
      </c>
      <c r="O10" s="240">
        <v>-0.59830000000000005</v>
      </c>
      <c r="P10" s="241">
        <v>-3.2000000000000002E-3</v>
      </c>
      <c r="Q10" s="242">
        <v>0</v>
      </c>
      <c r="R10" s="242">
        <v>0</v>
      </c>
      <c r="S10" s="241">
        <v>-2.7099999999999999E-2</v>
      </c>
      <c r="T10" s="241">
        <v>0</v>
      </c>
      <c r="U10" s="242">
        <v>-661.40700000000004</v>
      </c>
      <c r="V10" s="243" t="s">
        <v>9</v>
      </c>
      <c r="W10" s="244">
        <v>0</v>
      </c>
      <c r="X10" s="245" t="s">
        <v>9</v>
      </c>
      <c r="Y10" s="246">
        <v>-49593</v>
      </c>
      <c r="Z10" s="247">
        <v>78000</v>
      </c>
      <c r="AA10" s="246">
        <v>-500</v>
      </c>
      <c r="AB10" s="241" t="s">
        <v>420</v>
      </c>
      <c r="AC10" s="248">
        <v>-300095</v>
      </c>
      <c r="AD10" s="242"/>
      <c r="AE10" s="249" t="s">
        <v>421</v>
      </c>
      <c r="AF10" s="226" t="s">
        <v>422</v>
      </c>
      <c r="AG10" s="227">
        <f>VLOOKUP(A10,Investície!$A$2:$CS$30,37+(VALUE(RIGHT(J10,4))-VALUE(LEFT(J10,4))),0)</f>
        <v>2794990.1</v>
      </c>
      <c r="AH10" s="73">
        <f>VLOOKUP(A10,emisie_CO2!$A$2:$CS$30,35+Data!M10-(VALUE(RIGHT(J10,4))-VALUE(LEFT(J10,4))),0)</f>
        <v>551613.43800000008</v>
      </c>
      <c r="AI10" s="73">
        <f>VLOOKUP(A10,emisie_ostatné!$A$2:$CX$30,40+Data!M10-(VALUE(RIGHT(J10,4))-VALUE(LEFT(J10,4))),0)</f>
        <v>638306.07756807515</v>
      </c>
      <c r="AJ10" s="73">
        <f>VLOOKUP(A10,'komunálny odpad'!$A$2:$CS$30,35+Data!M10-(VALUE(RIGHT(J10,4))-VALUE(LEFT(J10,4))),0)</f>
        <v>0</v>
      </c>
      <c r="AK10" s="73">
        <f>VLOOKUP(A10,'zmena cien tepla'!$A$2:$CS$30,35+Data!M10-(VALUE(RIGHT(J10,4))-VALUE(LEFT(J10,4))),0)</f>
        <v>892674</v>
      </c>
      <c r="AL10" s="228">
        <f>VLOOKUP(A10,'výrobné a prevádzkové n'!$A$2:$CU$30,37+Data!M10-(VALUE(RIGHT(J10,4))-VALUE(LEFT(J10,4))),0)</f>
        <v>5410710</v>
      </c>
      <c r="AM10" s="229">
        <f>INDEX(Investície!$CS$3:$CS$30,MATCH(Data!A10,Investície!$A$3:$A$30,0))</f>
        <v>-2635807.9715236686</v>
      </c>
      <c r="AN10" s="73">
        <f>INDEX(emisie_CO2!$CS$3:$CS$30,MATCH(Data!A10,emisie_CO2!$A$3:$A$30,0))</f>
        <v>343261.48209949268</v>
      </c>
      <c r="AO10" s="73">
        <f>INDEX(emisie_ostatné!$CX$3:$CX$30,MATCH(Data!A10,emisie_ostatné!$A$3:$A$30,0))</f>
        <v>397557.37325090746</v>
      </c>
      <c r="AP10" s="73">
        <f>INDEX('komunálny odpad'!$CS$3:$CS$30,MATCH(Data!A10,'komunálny odpad'!$A$3:$A$30,0))</f>
        <v>0</v>
      </c>
      <c r="AQ10" s="73">
        <f>INDEX('zmena cien tepla'!$CS$3:$CS$30,MATCH(Data!A10,'zmena cien tepla'!$A$3:$A$30,0))</f>
        <v>560579.04536742438</v>
      </c>
      <c r="AR10" s="73">
        <f>INDEX('výrobné a prevádzkové n'!$CU$3:$CU$30,MATCH(Data!A10,'výrobné a prevádzkové n'!$A$3:$A$30,0))</f>
        <v>3776982.3850458213</v>
      </c>
      <c r="AS10" s="230">
        <f t="shared" si="0"/>
        <v>1.9266882643305807</v>
      </c>
      <c r="AT10" s="231"/>
      <c r="AU10" s="232"/>
      <c r="AV10" s="232"/>
      <c r="AW10" s="232"/>
      <c r="AX10" s="232"/>
      <c r="AY10" s="232"/>
      <c r="AZ10" s="232"/>
      <c r="BA10" s="233"/>
      <c r="BB10" s="234"/>
      <c r="BC10" s="234"/>
      <c r="BD10" s="234"/>
      <c r="BE10" s="234"/>
      <c r="BF10" s="234"/>
      <c r="BG10" s="234"/>
      <c r="BH10" s="234"/>
    </row>
    <row r="11" spans="1:60" s="188" customFormat="1" ht="41" customHeight="1" x14ac:dyDescent="0.35">
      <c r="A11" s="185">
        <v>9</v>
      </c>
      <c r="B11" s="235" t="s">
        <v>499</v>
      </c>
      <c r="C11" s="236" t="s">
        <v>1</v>
      </c>
      <c r="D11" s="235" t="s">
        <v>423</v>
      </c>
      <c r="E11" s="235" t="s">
        <v>424</v>
      </c>
      <c r="F11" s="235" t="s">
        <v>364</v>
      </c>
      <c r="G11" s="250"/>
      <c r="H11" s="237">
        <v>7184877.5700000003</v>
      </c>
      <c r="I11" s="237" t="s">
        <v>418</v>
      </c>
      <c r="J11" s="236" t="s">
        <v>419</v>
      </c>
      <c r="K11" s="238" t="s">
        <v>402</v>
      </c>
      <c r="L11" s="239" t="s">
        <v>118</v>
      </c>
      <c r="M11" s="236">
        <v>20</v>
      </c>
      <c r="N11" s="238" t="s">
        <v>390</v>
      </c>
      <c r="O11" s="240">
        <v>-0.61780000000000002</v>
      </c>
      <c r="P11" s="241">
        <v>-3.3999999999999998E-3</v>
      </c>
      <c r="Q11" s="242">
        <v>0</v>
      </c>
      <c r="R11" s="242">
        <v>0</v>
      </c>
      <c r="S11" s="241">
        <v>-2.81E-2</v>
      </c>
      <c r="T11" s="241">
        <v>0</v>
      </c>
      <c r="U11" s="242">
        <v>-682.88699999999994</v>
      </c>
      <c r="V11" s="243" t="s">
        <v>9</v>
      </c>
      <c r="W11" s="244">
        <v>0</v>
      </c>
      <c r="X11" s="245" t="s">
        <v>9</v>
      </c>
      <c r="Y11" s="246">
        <v>-18125</v>
      </c>
      <c r="Z11" s="247">
        <v>78000</v>
      </c>
      <c r="AA11" s="246">
        <v>-1000</v>
      </c>
      <c r="AB11" s="241" t="s">
        <v>425</v>
      </c>
      <c r="AC11" s="248">
        <v>-309843</v>
      </c>
      <c r="AD11" s="242"/>
      <c r="AE11" s="249" t="s">
        <v>421</v>
      </c>
      <c r="AF11" s="226" t="s">
        <v>422</v>
      </c>
      <c r="AG11" s="227">
        <f>VLOOKUP(A11,Investície!$A$2:$CS$30,37+(VALUE(RIGHT(J11,4))-VALUE(LEFT(J11,4))),0)</f>
        <v>7184877.5700000003</v>
      </c>
      <c r="AH11" s="73">
        <f>VLOOKUP(A11,emisie_CO2!$A$2:$CS$30,35+Data!M11-(VALUE(RIGHT(J11,4))-VALUE(LEFT(J11,4))),0)</f>
        <v>569527.75799999991</v>
      </c>
      <c r="AI11" s="73">
        <f>VLOOKUP(A11,emisie_ostatné!$A$2:$CX$30,40+Data!M11-(VALUE(RIGHT(J11,4))-VALUE(LEFT(J11,4))),0)</f>
        <v>660050.92064194533</v>
      </c>
      <c r="AJ11" s="73">
        <f>VLOOKUP(A11,'komunálny odpad'!$A$2:$CS$30,35+Data!M11-(VALUE(RIGHT(J11,4))-VALUE(LEFT(J11,4))),0)</f>
        <v>0</v>
      </c>
      <c r="AK11" s="73">
        <f>VLOOKUP(A11,'zmena cien tepla'!$A$2:$CS$30,35+Data!M11-(VALUE(RIGHT(J11,4))-VALUE(LEFT(J11,4))),0)</f>
        <v>326250</v>
      </c>
      <c r="AL11" s="228">
        <f>VLOOKUP(A11,'výrobné a prevádzkové n'!$A$2:$CU$30,37+Data!M11-(VALUE(RIGHT(J11,4))-VALUE(LEFT(J11,4))),0)</f>
        <v>5595174</v>
      </c>
      <c r="AM11" s="229">
        <f>INDEX(Investície!$CS$3:$CS$30,MATCH(Data!A11,Investície!$A$3:$A$30,0))</f>
        <v>-6775679.661057692</v>
      </c>
      <c r="AN11" s="73">
        <f>INDEX(emisie_CO2!$CS$3:$CS$30,MATCH(Data!A11,emisie_CO2!$A$3:$A$30,0))</f>
        <v>354409.31790331256</v>
      </c>
      <c r="AO11" s="73">
        <f>INDEX(emisie_ostatné!$CX$3:$CX$30,MATCH(Data!A11,emisie_ostatné!$A$3:$A$30,0))</f>
        <v>411100.75470692856</v>
      </c>
      <c r="AP11" s="73">
        <f>INDEX('komunálny odpad'!$CS$3:$CS$30,MATCH(Data!A11,'komunálny odpad'!$A$3:$A$30,0))</f>
        <v>0</v>
      </c>
      <c r="AQ11" s="73">
        <f>INDEX('zmena cien tepla'!$CS$3:$CS$30,MATCH(Data!A11,'zmena cien tepla'!$A$3:$A$30,0))</f>
        <v>204877.60767214259</v>
      </c>
      <c r="AR11" s="73">
        <f>INDEX('výrobné a prevádzkové n'!$CU$3:$CU$30,MATCH(Data!A11,'výrobné a prevádzkové n'!$A$3:$A$30,0))</f>
        <v>3905748.7167610847</v>
      </c>
      <c r="AS11" s="230">
        <f t="shared" si="0"/>
        <v>0.71965273462799706</v>
      </c>
      <c r="AT11" s="231"/>
      <c r="AU11" s="232"/>
      <c r="AV11" s="232"/>
      <c r="AW11" s="232"/>
      <c r="AX11" s="232"/>
      <c r="AY11" s="232"/>
      <c r="AZ11" s="232"/>
      <c r="BA11" s="233"/>
      <c r="BB11" s="234"/>
      <c r="BC11" s="234"/>
      <c r="BD11" s="234"/>
      <c r="BE11" s="234"/>
      <c r="BF11" s="234"/>
      <c r="BG11" s="234"/>
      <c r="BH11" s="234"/>
    </row>
    <row r="12" spans="1:60" s="188" customFormat="1" ht="41" customHeight="1" x14ac:dyDescent="0.35">
      <c r="A12" s="185">
        <v>10</v>
      </c>
      <c r="B12" s="235" t="s">
        <v>499</v>
      </c>
      <c r="C12" s="236" t="s">
        <v>1</v>
      </c>
      <c r="D12" s="235" t="s">
        <v>426</v>
      </c>
      <c r="E12" s="235" t="s">
        <v>427</v>
      </c>
      <c r="F12" s="235" t="s">
        <v>247</v>
      </c>
      <c r="G12" s="250"/>
      <c r="H12" s="237">
        <v>65000000</v>
      </c>
      <c r="I12" s="237" t="s">
        <v>428</v>
      </c>
      <c r="J12" s="241" t="s">
        <v>429</v>
      </c>
      <c r="K12" s="238" t="s">
        <v>430</v>
      </c>
      <c r="L12" s="239" t="s">
        <v>50</v>
      </c>
      <c r="M12" s="236">
        <v>40</v>
      </c>
      <c r="N12" s="238" t="s">
        <v>350</v>
      </c>
      <c r="O12" s="240">
        <v>-56.914000000000001</v>
      </c>
      <c r="P12" s="241">
        <v>-0.31</v>
      </c>
      <c r="Q12" s="242">
        <v>0</v>
      </c>
      <c r="R12" s="242">
        <v>0</v>
      </c>
      <c r="S12" s="241">
        <v>-2.5870000000000002</v>
      </c>
      <c r="T12" s="241">
        <v>0</v>
      </c>
      <c r="U12" s="242">
        <v>-62912.54</v>
      </c>
      <c r="V12" s="243" t="s">
        <v>9</v>
      </c>
      <c r="W12" s="244">
        <v>0</v>
      </c>
      <c r="X12" s="245" t="s">
        <v>52</v>
      </c>
      <c r="Y12" s="246">
        <v>-30040086</v>
      </c>
      <c r="Z12" s="247">
        <v>78000</v>
      </c>
      <c r="AA12" s="246">
        <v>0</v>
      </c>
      <c r="AB12" s="241">
        <v>0</v>
      </c>
      <c r="AC12" s="248">
        <v>-36379503</v>
      </c>
      <c r="AD12" s="242"/>
      <c r="AE12" s="249" t="s">
        <v>431</v>
      </c>
      <c r="AF12" s="226" t="s">
        <v>432</v>
      </c>
      <c r="AG12" s="227">
        <f>VLOOKUP(A12,Investície!$A$2:$CS$30,37+(VALUE(RIGHT(J12,4))-VALUE(LEFT(J12,4))),0)</f>
        <v>65000000</v>
      </c>
      <c r="AH12" s="73">
        <f>VLOOKUP(A12,emisie_CO2!$A$2:$CS$30,35+Data!M12-(VALUE(RIGHT(J12,4))-VALUE(LEFT(J12,4))),0)</f>
        <v>1757339.3164560487</v>
      </c>
      <c r="AI12" s="73">
        <f>VLOOKUP(A12,emisie_ostatné!$A$2:$CX$30,40+Data!M12-(VALUE(RIGHT(J12,4))-VALUE(LEFT(J12,4))),0)</f>
        <v>2016867.8518201027</v>
      </c>
      <c r="AJ12" s="73">
        <f>VLOOKUP(A12,'komunálny odpad'!$A$2:$CS$30,35+Data!M12-(VALUE(RIGHT(J12,4))-VALUE(LEFT(J12,4))),0)</f>
        <v>0</v>
      </c>
      <c r="AK12" s="73">
        <f>VLOOKUP(A12,'zmena cien tepla'!$A$2:$CS$30,35+Data!M12-(VALUE(RIGHT(J12,4))-VALUE(LEFT(J12,4))),0)</f>
        <v>18442006.932904214</v>
      </c>
      <c r="AL12" s="228">
        <f>VLOOKUP(A12,'výrobné a prevádzkové n'!$A$2:$CU$30,37+Data!M12-(VALUE(RIGHT(J12,4))-VALUE(LEFT(J12,4))),0)</f>
        <v>24576688.706490643</v>
      </c>
      <c r="AM12" s="229">
        <f>INDEX(Investície!$CS$3:$CS$30,MATCH(Data!A12,Investície!$A$3:$A$30,0))</f>
        <v>-57873690.303210668</v>
      </c>
      <c r="AN12" s="73">
        <f>INDEX(emisie_CO2!$CS$3:$CS$30,MATCH(Data!A12,emisie_CO2!$A$3:$A$30,0))</f>
        <v>36982311.420379251</v>
      </c>
      <c r="AO12" s="73">
        <f>INDEX(emisie_ostatné!$CX$3:$CX$30,MATCH(Data!A12,emisie_ostatné!$A$3:$A$30,0))</f>
        <v>42935895.323339917</v>
      </c>
      <c r="AP12" s="73">
        <f>INDEX('komunálny odpad'!$CS$3:$CS$30,MATCH(Data!A12,'komunálny odpad'!$A$3:$A$30,0))</f>
        <v>0</v>
      </c>
      <c r="AQ12" s="73">
        <f>INDEX('zmena cien tepla'!$CS$3:$CS$30,MATCH(Data!A12,'zmena cien tepla'!$A$3:$A$30,0))</f>
        <v>361824353.2201373</v>
      </c>
      <c r="AR12" s="73">
        <f>INDEX('výrobné a prevádzkové n'!$CU$3:$CU$30,MATCH(Data!A12,'výrobné a prevádzkové n'!$A$3:$A$30,0))</f>
        <v>517054269.21408135</v>
      </c>
      <c r="AS12" s="230">
        <f t="shared" si="0"/>
        <v>16.567058781885667</v>
      </c>
      <c r="AT12" s="231"/>
      <c r="AU12" s="232"/>
      <c r="AV12" s="232"/>
      <c r="AW12" s="232"/>
      <c r="AX12" s="232"/>
      <c r="AY12" s="232"/>
      <c r="AZ12" s="232"/>
      <c r="BA12" s="233"/>
      <c r="BB12" s="234"/>
      <c r="BC12" s="234"/>
      <c r="BD12" s="234"/>
      <c r="BE12" s="234"/>
      <c r="BF12" s="234"/>
      <c r="BG12" s="234"/>
      <c r="BH12" s="234"/>
    </row>
    <row r="13" spans="1:60" s="188" customFormat="1" ht="41" customHeight="1" x14ac:dyDescent="0.35">
      <c r="A13" s="185">
        <v>11</v>
      </c>
      <c r="B13" s="235" t="s">
        <v>499</v>
      </c>
      <c r="C13" s="236" t="s">
        <v>1</v>
      </c>
      <c r="D13" s="235" t="s">
        <v>433</v>
      </c>
      <c r="E13" s="235" t="s">
        <v>434</v>
      </c>
      <c r="F13" s="235" t="s">
        <v>247</v>
      </c>
      <c r="G13" s="250"/>
      <c r="H13" s="237">
        <v>6500000</v>
      </c>
      <c r="I13" s="237" t="s">
        <v>435</v>
      </c>
      <c r="J13" s="236" t="s">
        <v>436</v>
      </c>
      <c r="K13" s="238" t="s">
        <v>437</v>
      </c>
      <c r="L13" s="239" t="s">
        <v>50</v>
      </c>
      <c r="M13" s="236">
        <v>15</v>
      </c>
      <c r="N13" s="238" t="s">
        <v>422</v>
      </c>
      <c r="O13" s="240">
        <v>-0.182</v>
      </c>
      <c r="P13" s="241">
        <v>-1E-3</v>
      </c>
      <c r="Q13" s="242">
        <v>0</v>
      </c>
      <c r="R13" s="242">
        <v>0</v>
      </c>
      <c r="S13" s="241">
        <v>-8.0000000000000002E-3</v>
      </c>
      <c r="T13" s="241">
        <v>0</v>
      </c>
      <c r="U13" s="242">
        <v>-201</v>
      </c>
      <c r="V13" s="243" t="s">
        <v>9</v>
      </c>
      <c r="W13" s="244">
        <v>0</v>
      </c>
      <c r="X13" s="245" t="s">
        <v>9</v>
      </c>
      <c r="Y13" s="246">
        <v>-50000</v>
      </c>
      <c r="Z13" s="247">
        <v>78000</v>
      </c>
      <c r="AA13" s="246">
        <v>0</v>
      </c>
      <c r="AB13" s="241">
        <v>0</v>
      </c>
      <c r="AC13" s="248">
        <v>-74200</v>
      </c>
      <c r="AD13" s="242"/>
      <c r="AE13" s="249" t="s">
        <v>438</v>
      </c>
      <c r="AF13" s="226" t="s">
        <v>422</v>
      </c>
      <c r="AG13" s="227">
        <f>VLOOKUP(A13,Investície!$A$2:$CS$30,37+(VALUE(RIGHT(J13,4))-VALUE(LEFT(J13,4))),0)</f>
        <v>6500000</v>
      </c>
      <c r="AH13" s="73">
        <f>VLOOKUP(A13,emisie_CO2!$A$2:$CS$30,35+Data!M13-(VALUE(RIGHT(J13,4))-VALUE(LEFT(J13,4))),0)</f>
        <v>119193</v>
      </c>
      <c r="AI13" s="73">
        <f>VLOOKUP(A13,emisie_ostatné!$A$2:$CX$30,40+Data!M13-(VALUE(RIGHT(J13,4))-VALUE(LEFT(J13,4))),0)</f>
        <v>136395.65123626243</v>
      </c>
      <c r="AJ13" s="73">
        <f>VLOOKUP(A13,'komunálny odpad'!$A$2:$CS$30,35+Data!M13-(VALUE(RIGHT(J13,4))-VALUE(LEFT(J13,4))),0)</f>
        <v>0</v>
      </c>
      <c r="AK13" s="73">
        <f>VLOOKUP(A13,'zmena cien tepla'!$A$2:$CS$30,35+Data!M13-(VALUE(RIGHT(J13,4))-VALUE(LEFT(J13,4))),0)</f>
        <v>650000</v>
      </c>
      <c r="AL13" s="228">
        <f>VLOOKUP(A13,'výrobné a prevádzkové n'!$A$2:$CU$30,37+Data!M13-(VALUE(RIGHT(J13,4))-VALUE(LEFT(J13,4))),0)</f>
        <v>964600</v>
      </c>
      <c r="AM13" s="229">
        <f>INDEX(Investície!$CS$3:$CS$30,MATCH(Data!A13,Investície!$A$3:$A$30,0))</f>
        <v>-6129807.692307692</v>
      </c>
      <c r="AN13" s="73">
        <f>INDEX(emisie_CO2!$CS$3:$CS$30,MATCH(Data!A13,emisie_CO2!$A$3:$A$30,0))</f>
        <v>86312.192368853925</v>
      </c>
      <c r="AO13" s="73">
        <f>INDEX(emisie_ostatné!$CX$3:$CX$30,MATCH(Data!A13,emisie_ostatné!$A$3:$A$30,0))</f>
        <v>98875.528499158885</v>
      </c>
      <c r="AP13" s="73">
        <f>INDEX('komunálny odpad'!$CS$3:$CS$30,MATCH(Data!A13,'komunálny odpad'!$A$3:$A$30,0))</f>
        <v>0</v>
      </c>
      <c r="AQ13" s="73">
        <f>INDEX('zmena cien tepla'!$CS$3:$CS$30,MATCH(Data!A13,'zmena cien tepla'!$A$3:$A$30,0))</f>
        <v>470732.79084719246</v>
      </c>
      <c r="AR13" s="73">
        <f>INDEX('výrobné a prevádzkové n'!$CU$3:$CU$30,MATCH(Data!A13,'výrobné a prevádzkové n'!$A$3:$A$30,0))</f>
        <v>762744.40409289428</v>
      </c>
      <c r="AS13" s="230">
        <f t="shared" si="0"/>
        <v>0.23143709999065468</v>
      </c>
      <c r="AT13" s="231"/>
      <c r="AU13" s="232"/>
      <c r="AV13" s="232"/>
      <c r="AW13" s="232"/>
      <c r="AX13" s="232"/>
      <c r="AY13" s="232"/>
      <c r="AZ13" s="232"/>
      <c r="BA13" s="233"/>
      <c r="BB13" s="234"/>
      <c r="BC13" s="234"/>
      <c r="BD13" s="234"/>
      <c r="BE13" s="234"/>
      <c r="BF13" s="234"/>
      <c r="BG13" s="234"/>
      <c r="BH13" s="234"/>
    </row>
    <row r="14" spans="1:60" s="188" customFormat="1" ht="41" customHeight="1" x14ac:dyDescent="0.35">
      <c r="A14" s="185">
        <v>12</v>
      </c>
      <c r="B14" s="235" t="s">
        <v>499</v>
      </c>
      <c r="C14" s="236" t="s">
        <v>1</v>
      </c>
      <c r="D14" s="235" t="s">
        <v>439</v>
      </c>
      <c r="E14" s="235" t="s">
        <v>440</v>
      </c>
      <c r="F14" s="235" t="s">
        <v>247</v>
      </c>
      <c r="G14" s="250"/>
      <c r="H14" s="237">
        <v>10000000</v>
      </c>
      <c r="I14" s="237" t="s">
        <v>435</v>
      </c>
      <c r="J14" s="241">
        <v>2027</v>
      </c>
      <c r="K14" s="238" t="s">
        <v>441</v>
      </c>
      <c r="L14" s="239" t="s">
        <v>442</v>
      </c>
      <c r="M14" s="236">
        <v>20</v>
      </c>
      <c r="N14" s="238" t="s">
        <v>422</v>
      </c>
      <c r="O14" s="240">
        <v>-7.2903000000000002</v>
      </c>
      <c r="P14" s="241">
        <v>-3.9800000000000002E-2</v>
      </c>
      <c r="Q14" s="242">
        <v>0</v>
      </c>
      <c r="R14" s="242">
        <v>0</v>
      </c>
      <c r="S14" s="241">
        <v>-0.33139999999999997</v>
      </c>
      <c r="T14" s="241">
        <v>0</v>
      </c>
      <c r="U14" s="242">
        <v>-8058.8</v>
      </c>
      <c r="V14" s="243" t="s">
        <v>9</v>
      </c>
      <c r="W14" s="244">
        <v>0</v>
      </c>
      <c r="X14" s="245" t="s">
        <v>52</v>
      </c>
      <c r="Y14" s="246">
        <v>-1120000</v>
      </c>
      <c r="Z14" s="247">
        <v>78000</v>
      </c>
      <c r="AA14" s="246">
        <v>0</v>
      </c>
      <c r="AB14" s="241">
        <v>0</v>
      </c>
      <c r="AC14" s="224">
        <v>-2729172.48</v>
      </c>
      <c r="AD14" s="242"/>
      <c r="AE14" s="249" t="s">
        <v>431</v>
      </c>
      <c r="AF14" s="226" t="s">
        <v>432</v>
      </c>
      <c r="AG14" s="227">
        <f>VLOOKUP(A14,Investície!$A$2:$CS$30,37+(VALUE(RIGHT(J14,4))-VALUE(LEFT(J14,4))),0)</f>
        <v>10000000</v>
      </c>
      <c r="AH14" s="73">
        <f>VLOOKUP(A14,emisie_CO2!$A$2:$CS$30,35+Data!M14-(VALUE(RIGHT(J14,4))-VALUE(LEFT(J14,4))),0)</f>
        <v>7414096</v>
      </c>
      <c r="AI14" s="73">
        <f>VLOOKUP(A14,emisie_ostatné!$A$2:$CX$30,40+Data!M14-(VALUE(RIGHT(J14,4))-VALUE(LEFT(J14,4))),0)</f>
        <v>8580995.2150366157</v>
      </c>
      <c r="AJ14" s="73">
        <f>VLOOKUP(A14,'komunálny odpad'!$A$2:$CS$30,35+Data!M14-(VALUE(RIGHT(J14,4))-VALUE(LEFT(J14,4))),0)</f>
        <v>0</v>
      </c>
      <c r="AK14" s="73">
        <f>VLOOKUP(A14,'zmena cien tepla'!$A$2:$CS$30,35+Data!M14-(VALUE(RIGHT(J14,4))-VALUE(LEFT(J14,4))),0)</f>
        <v>21280000</v>
      </c>
      <c r="AL14" s="228">
        <f>VLOOKUP(A14,'výrobné a prevádzkové n'!$A$2:$CU$30,37+Data!M14-(VALUE(RIGHT(J14,4))-VALUE(LEFT(J14,4))),0)</f>
        <v>51854277.119999982</v>
      </c>
      <c r="AM14" s="229">
        <f>INDEX(Investície!$CS$3:$CS$30,MATCH(Data!A14,Investície!$A$3:$A$30,0))</f>
        <v>-9615384.615384616</v>
      </c>
      <c r="AN14" s="73">
        <f>INDEX(emisie_CO2!$CS$3:$CS$30,MATCH(Data!A14,emisie_CO2!$A$3:$A$30,0))</f>
        <v>4575675.8601352116</v>
      </c>
      <c r="AO14" s="73">
        <f>INDEX(emisie_ostatné!$CX$3:$CX$30,MATCH(Data!A14,emisie_ostatné!$A$3:$A$30,0))</f>
        <v>5291418.526495955</v>
      </c>
      <c r="AP14" s="73">
        <f>INDEX('komunálny odpad'!$CS$3:$CS$30,MATCH(Data!A14,'komunálny odpad'!$A$3:$A$30,0))</f>
        <v>0</v>
      </c>
      <c r="AQ14" s="73">
        <f>INDEX('zmena cien tepla'!$CS$3:$CS$30,MATCH(Data!A14,'zmena cien tepla'!$A$3:$A$30,0))</f>
        <v>13293024.365375986</v>
      </c>
      <c r="AR14" s="73">
        <f>INDEX('výrobné a prevádzkové n'!$CU$3:$CU$30,MATCH(Data!A14,'výrobné a prevádzkové n'!$A$3:$A$30,0))</f>
        <v>35663792.937408455</v>
      </c>
      <c r="AS14" s="230">
        <f t="shared" si="0"/>
        <v>6.1176868156992228</v>
      </c>
      <c r="AT14" s="231"/>
      <c r="AU14" s="232"/>
      <c r="AV14" s="232"/>
      <c r="AW14" s="232"/>
      <c r="AX14" s="232"/>
      <c r="AY14" s="232"/>
      <c r="AZ14" s="232"/>
      <c r="BA14" s="233"/>
      <c r="BB14" s="234"/>
      <c r="BC14" s="234"/>
      <c r="BD14" s="234"/>
      <c r="BE14" s="234"/>
      <c r="BF14" s="234"/>
      <c r="BG14" s="234"/>
      <c r="BH14" s="234"/>
    </row>
    <row r="15" spans="1:60" s="188" customFormat="1" ht="41" customHeight="1" x14ac:dyDescent="0.35">
      <c r="A15" s="185">
        <v>13</v>
      </c>
      <c r="B15" s="235" t="s">
        <v>499</v>
      </c>
      <c r="C15" s="236" t="s">
        <v>1</v>
      </c>
      <c r="D15" s="235" t="s">
        <v>443</v>
      </c>
      <c r="E15" s="235" t="s">
        <v>444</v>
      </c>
      <c r="F15" s="235" t="s">
        <v>247</v>
      </c>
      <c r="G15" s="250"/>
      <c r="H15" s="237">
        <v>1582156.31</v>
      </c>
      <c r="I15" s="237" t="s">
        <v>446</v>
      </c>
      <c r="J15" s="241" t="s">
        <v>395</v>
      </c>
      <c r="K15" s="238" t="s">
        <v>447</v>
      </c>
      <c r="L15" s="239" t="s">
        <v>448</v>
      </c>
      <c r="M15" s="236">
        <v>20</v>
      </c>
      <c r="N15" s="238" t="s">
        <v>422</v>
      </c>
      <c r="O15" s="240">
        <v>0</v>
      </c>
      <c r="P15" s="241">
        <v>0</v>
      </c>
      <c r="Q15" s="242">
        <v>0</v>
      </c>
      <c r="R15" s="242">
        <v>0</v>
      </c>
      <c r="S15" s="241">
        <v>0</v>
      </c>
      <c r="T15" s="241">
        <v>0</v>
      </c>
      <c r="U15" s="242">
        <v>0</v>
      </c>
      <c r="V15" s="243">
        <v>0</v>
      </c>
      <c r="W15" s="244">
        <v>0</v>
      </c>
      <c r="X15" s="245" t="s">
        <v>9</v>
      </c>
      <c r="Y15" s="246">
        <v>0</v>
      </c>
      <c r="Z15" s="247" t="s">
        <v>449</v>
      </c>
      <c r="AA15" s="246">
        <v>0</v>
      </c>
      <c r="AB15" s="241">
        <v>0</v>
      </c>
      <c r="AC15" s="224">
        <v>0</v>
      </c>
      <c r="AD15" s="242"/>
      <c r="AE15" s="249" t="s">
        <v>450</v>
      </c>
      <c r="AF15" s="226" t="s">
        <v>422</v>
      </c>
      <c r="AG15" s="227">
        <f>VLOOKUP(A15,Investície!$A$2:$CS$30,37+(VALUE(RIGHT(J15,4))-VALUE(LEFT(J15,4))),0)</f>
        <v>1582156.31</v>
      </c>
      <c r="AH15" s="73">
        <f>VLOOKUP(A15,emisie_CO2!$A$2:$CS$30,35+Data!M15-(VALUE(RIGHT(J15,4))-VALUE(LEFT(J15,4))),0)</f>
        <v>0</v>
      </c>
      <c r="AI15" s="73">
        <f>VLOOKUP(A15,emisie_ostatné!$A$2:$CX$30,40+Data!M15-(VALUE(RIGHT(J15,4))-VALUE(LEFT(J15,4))),0)</f>
        <v>0</v>
      </c>
      <c r="AJ15" s="73">
        <f>VLOOKUP(A15,'komunálny odpad'!$A$2:$CS$30,35+Data!M15-(VALUE(RIGHT(J15,4))-VALUE(LEFT(J15,4))),0)</f>
        <v>0</v>
      </c>
      <c r="AK15" s="73">
        <f>VLOOKUP(A15,'zmena cien tepla'!$A$2:$CS$30,35+Data!M15-(VALUE(RIGHT(J15,4))-VALUE(LEFT(J15,4))),0)</f>
        <v>0</v>
      </c>
      <c r="AL15" s="228">
        <f>VLOOKUP(A15,'výrobné a prevádzkové n'!$A$2:$CU$30,37+Data!M15-(VALUE(RIGHT(J15,4))-VALUE(LEFT(J15,4))),0)</f>
        <v>0</v>
      </c>
      <c r="AM15" s="229">
        <f>INDEX(Investície!$CS$3:$CS$30,MATCH(Data!A15,Investície!$A$3:$A$30,0))</f>
        <v>-1492048.2953032544</v>
      </c>
      <c r="AN15" s="73">
        <f>INDEX(emisie_CO2!$CS$3:$CS$30,MATCH(Data!A15,emisie_CO2!$A$3:$A$30,0))</f>
        <v>0</v>
      </c>
      <c r="AO15" s="73">
        <f>INDEX(emisie_ostatné!$CX$3:$CX$30,MATCH(Data!A15,emisie_ostatné!$A$3:$A$30,0))</f>
        <v>0</v>
      </c>
      <c r="AP15" s="73">
        <f>INDEX('komunálny odpad'!$CS$3:$CS$30,MATCH(Data!A15,'komunálny odpad'!$A$3:$A$30,0))</f>
        <v>0</v>
      </c>
      <c r="AQ15" s="73">
        <f>INDEX('zmena cien tepla'!$CS$3:$CS$30,MATCH(Data!A15,'zmena cien tepla'!$A$3:$A$30,0))</f>
        <v>0</v>
      </c>
      <c r="AR15" s="73">
        <f>INDEX('výrobné a prevádzkové n'!$CU$3:$CU$30,MATCH(Data!A15,'výrobné a prevádzkové n'!$A$3:$A$30,0))</f>
        <v>0</v>
      </c>
      <c r="AS15" s="230">
        <f t="shared" si="0"/>
        <v>0</v>
      </c>
      <c r="AT15" s="231"/>
      <c r="AU15" s="232"/>
      <c r="AV15" s="232"/>
      <c r="AW15" s="232"/>
      <c r="AX15" s="232"/>
      <c r="AY15" s="232"/>
      <c r="AZ15" s="232"/>
      <c r="BA15" s="233"/>
      <c r="BB15" s="234"/>
      <c r="BC15" s="234"/>
      <c r="BD15" s="234"/>
      <c r="BE15" s="234"/>
      <c r="BF15" s="234"/>
      <c r="BG15" s="234"/>
      <c r="BH15" s="234"/>
    </row>
    <row r="16" spans="1:60" s="188" customFormat="1" ht="41" customHeight="1" x14ac:dyDescent="0.35">
      <c r="A16" s="185">
        <v>14</v>
      </c>
      <c r="B16" s="235" t="s">
        <v>499</v>
      </c>
      <c r="C16" s="236" t="s">
        <v>1</v>
      </c>
      <c r="D16" s="235" t="s">
        <v>445</v>
      </c>
      <c r="E16" s="235" t="s">
        <v>444</v>
      </c>
      <c r="F16" s="235" t="s">
        <v>247</v>
      </c>
      <c r="G16" s="250"/>
      <c r="H16" s="237">
        <v>1400000</v>
      </c>
      <c r="I16" s="237" t="s">
        <v>446</v>
      </c>
      <c r="J16" s="241" t="s">
        <v>436</v>
      </c>
      <c r="K16" s="238" t="s">
        <v>447</v>
      </c>
      <c r="L16" s="239" t="s">
        <v>448</v>
      </c>
      <c r="M16" s="236">
        <v>20</v>
      </c>
      <c r="N16" s="238" t="s">
        <v>422</v>
      </c>
      <c r="O16" s="240">
        <v>0</v>
      </c>
      <c r="P16" s="241">
        <v>0</v>
      </c>
      <c r="Q16" s="242">
        <v>0</v>
      </c>
      <c r="R16" s="242">
        <v>0</v>
      </c>
      <c r="S16" s="241">
        <v>0</v>
      </c>
      <c r="T16" s="241">
        <v>0</v>
      </c>
      <c r="U16" s="242">
        <v>0</v>
      </c>
      <c r="V16" s="243">
        <v>0</v>
      </c>
      <c r="W16" s="244">
        <v>0</v>
      </c>
      <c r="X16" s="245" t="s">
        <v>9</v>
      </c>
      <c r="Y16" s="246">
        <v>0</v>
      </c>
      <c r="Z16" s="247" t="s">
        <v>449</v>
      </c>
      <c r="AA16" s="246">
        <v>0</v>
      </c>
      <c r="AB16" s="241">
        <v>0</v>
      </c>
      <c r="AC16" s="224">
        <v>0</v>
      </c>
      <c r="AD16" s="242"/>
      <c r="AE16" s="249" t="s">
        <v>450</v>
      </c>
      <c r="AF16" s="226" t="s">
        <v>422</v>
      </c>
      <c r="AG16" s="227">
        <f>VLOOKUP(A16,Investície!$A$2:$CS$30,37+(VALUE(RIGHT(J16,4))-VALUE(LEFT(J16,4))),0)</f>
        <v>1400000</v>
      </c>
      <c r="AH16" s="73">
        <f>VLOOKUP(A16,emisie_CO2!$A$2:$CS$30,35+Data!M16-(VALUE(RIGHT(J16,4))-VALUE(LEFT(J16,4))),0)</f>
        <v>0</v>
      </c>
      <c r="AI16" s="73">
        <f>VLOOKUP(A16,emisie_ostatné!$A$2:$CX$30,40+Data!M16-(VALUE(RIGHT(J16,4))-VALUE(LEFT(J16,4))),0)</f>
        <v>0</v>
      </c>
      <c r="AJ16" s="73">
        <f>VLOOKUP(A16,'komunálny odpad'!$A$2:$CS$30,35+Data!M16-(VALUE(RIGHT(J16,4))-VALUE(LEFT(J16,4))),0)</f>
        <v>0</v>
      </c>
      <c r="AK16" s="73">
        <f>VLOOKUP(A16,'zmena cien tepla'!$A$2:$CS$30,35+Data!M16-(VALUE(RIGHT(J16,4))-VALUE(LEFT(J16,4))),0)</f>
        <v>0</v>
      </c>
      <c r="AL16" s="228">
        <f>VLOOKUP(A16,'výrobné a prevádzkové n'!$A$2:$CU$30,37+Data!M16-(VALUE(RIGHT(J16,4))-VALUE(LEFT(J16,4))),0)</f>
        <v>0</v>
      </c>
      <c r="AM16" s="229">
        <f>INDEX(Investície!$CS$3:$CS$30,MATCH(Data!A16,Investície!$A$3:$A$30,0))</f>
        <v>-1320266.2721893489</v>
      </c>
      <c r="AN16" s="73">
        <f>INDEX(emisie_CO2!$CS$3:$CS$30,MATCH(Data!A16,emisie_CO2!$A$3:$A$30,0))</f>
        <v>0</v>
      </c>
      <c r="AO16" s="73">
        <f>INDEX(emisie_ostatné!$CX$3:$CX$30,MATCH(Data!A16,emisie_ostatné!$A$3:$A$30,0))</f>
        <v>0</v>
      </c>
      <c r="AP16" s="73">
        <f>INDEX('komunálny odpad'!$CS$3:$CS$30,MATCH(Data!A16,'komunálny odpad'!$A$3:$A$30,0))</f>
        <v>0</v>
      </c>
      <c r="AQ16" s="73">
        <f>INDEX('zmena cien tepla'!$CS$3:$CS$30,MATCH(Data!A16,'zmena cien tepla'!$A$3:$A$30,0))</f>
        <v>0</v>
      </c>
      <c r="AR16" s="73">
        <f>INDEX('výrobné a prevádzkové n'!$CU$3:$CU$30,MATCH(Data!A16,'výrobné a prevádzkové n'!$A$3:$A$30,0))</f>
        <v>0</v>
      </c>
      <c r="AS16" s="230">
        <f t="shared" si="0"/>
        <v>0</v>
      </c>
      <c r="AT16" s="231"/>
      <c r="AU16" s="232"/>
      <c r="AV16" s="232"/>
      <c r="AW16" s="232"/>
      <c r="AX16" s="232"/>
      <c r="AY16" s="232"/>
      <c r="AZ16" s="232"/>
      <c r="BA16" s="233"/>
      <c r="BB16" s="234"/>
      <c r="BC16" s="234"/>
      <c r="BD16" s="234"/>
      <c r="BE16" s="234"/>
      <c r="BF16" s="234"/>
      <c r="BG16" s="234"/>
      <c r="BH16" s="234"/>
    </row>
    <row r="17" spans="1:60" s="188" customFormat="1" ht="41" customHeight="1" x14ac:dyDescent="0.35">
      <c r="A17" s="185">
        <v>15</v>
      </c>
      <c r="B17" s="235" t="s">
        <v>500</v>
      </c>
      <c r="C17" s="236" t="s">
        <v>117</v>
      </c>
      <c r="D17" s="235" t="s">
        <v>507</v>
      </c>
      <c r="E17" s="235" t="s">
        <v>120</v>
      </c>
      <c r="F17" s="235" t="s">
        <v>247</v>
      </c>
      <c r="G17" s="236"/>
      <c r="H17" s="237">
        <v>27230354</v>
      </c>
      <c r="I17" s="237" t="s">
        <v>453</v>
      </c>
      <c r="J17" s="236" t="s">
        <v>458</v>
      </c>
      <c r="K17" s="238" t="s">
        <v>454</v>
      </c>
      <c r="L17" s="239">
        <v>2035</v>
      </c>
      <c r="M17" s="236">
        <v>12</v>
      </c>
      <c r="N17" s="238" t="s">
        <v>350</v>
      </c>
      <c r="O17" s="240">
        <v>-28.1</v>
      </c>
      <c r="P17" s="241">
        <v>-18.8</v>
      </c>
      <c r="Q17" s="242">
        <v>-1.7</v>
      </c>
      <c r="R17" s="242">
        <v>0</v>
      </c>
      <c r="S17" s="241">
        <v>0</v>
      </c>
      <c r="T17" s="241"/>
      <c r="U17" s="242">
        <v>-24546</v>
      </c>
      <c r="V17" s="243"/>
      <c r="W17" s="244">
        <v>0</v>
      </c>
      <c r="X17" s="245" t="s">
        <v>154</v>
      </c>
      <c r="Y17" s="246">
        <v>-2781080</v>
      </c>
      <c r="Z17" s="247">
        <v>20000</v>
      </c>
      <c r="AA17" s="246">
        <v>657000</v>
      </c>
      <c r="AB17" s="241">
        <v>0</v>
      </c>
      <c r="AC17" s="224">
        <v>-3617475</v>
      </c>
      <c r="AD17" s="242"/>
      <c r="AE17" s="249" t="s">
        <v>455</v>
      </c>
      <c r="AF17" s="226" t="s">
        <v>9</v>
      </c>
      <c r="AG17" s="227">
        <f>VLOOKUP(A17,Investície!$A$2:$CS$30,37+(VALUE(RIGHT(J17,4))-VALUE(LEFT(J17,4))),0)</f>
        <v>27230354</v>
      </c>
      <c r="AH17" s="73">
        <f>VLOOKUP(A17,emisie_CO2!$A$2:$CS$30,35+Data!M17-(VALUE(RIGHT(J17,4))-VALUE(LEFT(J17,4))),0)</f>
        <v>8812014</v>
      </c>
      <c r="AI17" s="73">
        <f>VLOOKUP(A17,emisie_ostatné!$A$2:$CX$30,40+Data!M17-(VALUE(RIGHT(J17,4))-VALUE(LEFT(J17,4))),0)</f>
        <v>14609574.186741583</v>
      </c>
      <c r="AJ17" s="73">
        <f>VLOOKUP(A17,'komunálny odpad'!$A$2:$CS$30,35+Data!M17-(VALUE(RIGHT(J17,4))-VALUE(LEFT(J17,4))),0)</f>
        <v>0</v>
      </c>
      <c r="AK17" s="73">
        <f>VLOOKUP(A17,'zmena cien tepla'!$A$2:$CS$30,35+Data!M17-(VALUE(RIGHT(J17,4))-VALUE(LEFT(J17,4))),0)</f>
        <v>22248640</v>
      </c>
      <c r="AL17" s="228">
        <f>VLOOKUP(A17,'výrobné a prevádzkové n'!$A$2:$CU$30,37+Data!M17-(VALUE(RIGHT(J17,4))-VALUE(LEFT(J17,4))),0)</f>
        <v>23683800</v>
      </c>
      <c r="AM17" s="229">
        <f>INDEX(Investície!$CS$3:$CS$30,MATCH(Data!A17,Investície!$A$3:$A$30,0))</f>
        <v>-24710832.984855875</v>
      </c>
      <c r="AN17" s="73">
        <f>INDEX(emisie_CO2!$CS$3:$CS$30,MATCH(Data!A17,emisie_CO2!$A$3:$A$30,0))</f>
        <v>8170432.8990916237</v>
      </c>
      <c r="AO17" s="73">
        <f>INDEX(emisie_ostatné!$CX$3:$CX$30,MATCH(Data!A17,emisie_ostatné!$A$3:$A$30,0))</f>
        <v>13559136.722392563</v>
      </c>
      <c r="AP17" s="73">
        <f>INDEX('komunálny odpad'!$CS$3:$CS$30,MATCH(Data!A17,'komunálny odpad'!$A$3:$A$30,0))</f>
        <v>0</v>
      </c>
      <c r="AQ17" s="73">
        <f>INDEX('zmena cien tepla'!$CS$3:$CS$30,MATCH(Data!A17,'zmena cien tepla'!$A$3:$A$30,0))</f>
        <v>20279132.140287269</v>
      </c>
      <c r="AR17" s="73">
        <f>INDEX('výrobné a prevádzkové n'!$CU$3:$CU$30,MATCH(Data!A17,'výrobné a prevádzkové n'!$A$3:$A$30,0))</f>
        <v>23750115.775629643</v>
      </c>
      <c r="AS17" s="230">
        <f t="shared" si="0"/>
        <v>2.6611331790272561</v>
      </c>
      <c r="AT17" s="231"/>
      <c r="AU17" s="232"/>
      <c r="AV17" s="232"/>
      <c r="AW17" s="232"/>
      <c r="AX17" s="232"/>
      <c r="AY17" s="232"/>
      <c r="AZ17" s="232"/>
      <c r="BA17" s="233"/>
      <c r="BB17" s="234"/>
      <c r="BC17" s="234"/>
      <c r="BD17" s="234"/>
      <c r="BE17" s="234"/>
      <c r="BF17" s="234"/>
      <c r="BG17" s="234"/>
      <c r="BH17" s="234"/>
    </row>
    <row r="18" spans="1:60" s="188" customFormat="1" ht="41" customHeight="1" x14ac:dyDescent="0.35">
      <c r="A18" s="185">
        <v>16</v>
      </c>
      <c r="B18" s="235" t="s">
        <v>500</v>
      </c>
      <c r="C18" s="236" t="s">
        <v>117</v>
      </c>
      <c r="D18" s="235" t="s">
        <v>508</v>
      </c>
      <c r="E18" s="235" t="s">
        <v>236</v>
      </c>
      <c r="F18" s="235" t="s">
        <v>247</v>
      </c>
      <c r="G18" s="236"/>
      <c r="H18" s="237">
        <v>49500000</v>
      </c>
      <c r="I18" s="237" t="s">
        <v>453</v>
      </c>
      <c r="J18" s="236" t="s">
        <v>124</v>
      </c>
      <c r="K18" s="238" t="s">
        <v>456</v>
      </c>
      <c r="L18" s="239">
        <v>2035</v>
      </c>
      <c r="M18" s="236">
        <v>20</v>
      </c>
      <c r="N18" s="238" t="s">
        <v>350</v>
      </c>
      <c r="O18" s="240">
        <v>-12</v>
      </c>
      <c r="P18" s="241">
        <v>-91</v>
      </c>
      <c r="Q18" s="242">
        <v>-1</v>
      </c>
      <c r="R18" s="242">
        <v>0</v>
      </c>
      <c r="S18" s="241">
        <v>0</v>
      </c>
      <c r="T18" s="241"/>
      <c r="U18" s="242">
        <v>-62615</v>
      </c>
      <c r="V18" s="243"/>
      <c r="W18" s="244">
        <v>32468</v>
      </c>
      <c r="X18" s="245" t="s">
        <v>154</v>
      </c>
      <c r="Y18" s="246">
        <v>-4171620</v>
      </c>
      <c r="Z18" s="247">
        <v>20000</v>
      </c>
      <c r="AA18" s="246">
        <v>162000</v>
      </c>
      <c r="AB18" s="241">
        <v>0</v>
      </c>
      <c r="AC18" s="248">
        <v>-5426212</v>
      </c>
      <c r="AD18" s="242"/>
      <c r="AE18" s="249" t="s">
        <v>457</v>
      </c>
      <c r="AF18" s="226" t="s">
        <v>52</v>
      </c>
      <c r="AG18" s="227">
        <f>VLOOKUP(A18,Investície!$A$2:$CS$30,37+(VALUE(RIGHT(J18,4))-VALUE(LEFT(J18,4))),0)</f>
        <v>49500000</v>
      </c>
      <c r="AH18" s="73">
        <f>VLOOKUP(A18,emisie_CO2!$A$2:$CS$30,35+Data!M18-(VALUE(RIGHT(J18,4))-VALUE(LEFT(J18,4))),0)</f>
        <v>47743937.5</v>
      </c>
      <c r="AI18" s="73">
        <f>VLOOKUP(A18,emisie_ostatné!$A$2:$CX$30,40+Data!M18-(VALUE(RIGHT(J18,4))-VALUE(LEFT(J18,4))),0)</f>
        <v>57187880.071306497</v>
      </c>
      <c r="AJ18" s="73">
        <f>VLOOKUP(A18,'komunálny odpad'!$A$2:$CS$30,35+Data!M18-(VALUE(RIGHT(J18,4))-VALUE(LEFT(J18,4))),0)</f>
        <v>26545836.800000008</v>
      </c>
      <c r="AK18" s="73">
        <f>VLOOKUP(A18,'zmena cien tepla'!$A$2:$CS$30,35+Data!M18-(VALUE(RIGHT(J18,4))-VALUE(LEFT(J18,4))),0)</f>
        <v>66745920</v>
      </c>
      <c r="AL18" s="228">
        <f>VLOOKUP(A18,'výrobné a prevádzkové n'!$A$2:$CU$30,37+Data!M18-(VALUE(RIGHT(J18,4))-VALUE(LEFT(J18,4))),0)</f>
        <v>84227392</v>
      </c>
      <c r="AM18" s="229">
        <f>INDEX(Investície!$CS$3:$CS$30,MATCH(Data!A18,Investície!$A$3:$A$30,0))</f>
        <v>-44919953.400178559</v>
      </c>
      <c r="AN18" s="73">
        <f>INDEX(emisie_CO2!$CS$3:$CS$30,MATCH(Data!A18,emisie_CO2!$A$3:$A$30,0))</f>
        <v>30711099.247371931</v>
      </c>
      <c r="AO18" s="73">
        <f>INDEX(emisie_ostatné!$CX$3:$CX$30,MATCH(Data!A18,emisie_ostatné!$A$3:$A$30,0))</f>
        <v>36798107.306583807</v>
      </c>
      <c r="AP18" s="73">
        <f>INDEX('komunálny odpad'!$CS$3:$CS$30,MATCH(Data!A18,'komunálny odpad'!$A$3:$A$30,0))</f>
        <v>17010391.859376419</v>
      </c>
      <c r="AQ18" s="73">
        <f>INDEX('zmena cien tepla'!$CS$3:$CS$30,MATCH(Data!A18,'zmena cien tepla'!$A$3:$A$30,0))</f>
        <v>42770332.039960012</v>
      </c>
      <c r="AR18" s="73">
        <f>INDEX('výrobné a prevádzkové n'!$CU$3:$CU$30,MATCH(Data!A18,'výrobné a prevádzkové n'!$A$3:$A$30,0))</f>
        <v>61154708.33422377</v>
      </c>
      <c r="AS18" s="230">
        <f t="shared" si="0"/>
        <v>4.1951209768344695</v>
      </c>
      <c r="AT18" s="231"/>
      <c r="AU18" s="232"/>
      <c r="AV18" s="232"/>
      <c r="AW18" s="232"/>
      <c r="AX18" s="232"/>
      <c r="AY18" s="232"/>
      <c r="AZ18" s="232"/>
      <c r="BA18" s="233"/>
      <c r="BB18" s="234"/>
      <c r="BC18" s="234"/>
      <c r="BD18" s="234"/>
      <c r="BE18" s="234"/>
      <c r="BF18" s="234"/>
      <c r="BG18" s="234"/>
      <c r="BH18" s="234"/>
    </row>
    <row r="19" spans="1:60" s="188" customFormat="1" ht="41" customHeight="1" x14ac:dyDescent="0.35">
      <c r="A19" s="185">
        <v>17</v>
      </c>
      <c r="B19" s="235" t="s">
        <v>500</v>
      </c>
      <c r="C19" s="236" t="s">
        <v>117</v>
      </c>
      <c r="D19" s="235" t="s">
        <v>451</v>
      </c>
      <c r="E19" s="235" t="s">
        <v>129</v>
      </c>
      <c r="F19" s="235" t="s">
        <v>452</v>
      </c>
      <c r="G19" s="236"/>
      <c r="H19" s="237">
        <v>18500000</v>
      </c>
      <c r="I19" s="237" t="s">
        <v>409</v>
      </c>
      <c r="J19" s="236" t="s">
        <v>512</v>
      </c>
      <c r="K19" s="238" t="s">
        <v>459</v>
      </c>
      <c r="L19" s="239">
        <v>2026</v>
      </c>
      <c r="M19" s="236">
        <v>30</v>
      </c>
      <c r="N19" s="238" t="s">
        <v>390</v>
      </c>
      <c r="O19" s="240">
        <v>-1.1399999999999999</v>
      </c>
      <c r="P19" s="241">
        <v>-1.19</v>
      </c>
      <c r="Q19" s="242">
        <v>-0.13</v>
      </c>
      <c r="R19" s="242">
        <v>0</v>
      </c>
      <c r="S19" s="241">
        <v>0</v>
      </c>
      <c r="T19" s="241"/>
      <c r="U19" s="242">
        <v>-1830</v>
      </c>
      <c r="V19" s="243"/>
      <c r="W19" s="244">
        <v>0</v>
      </c>
      <c r="X19" s="245" t="s">
        <v>9</v>
      </c>
      <c r="Y19" s="246">
        <v>-923733</v>
      </c>
      <c r="Z19" s="247">
        <v>20000</v>
      </c>
      <c r="AA19" s="222">
        <v>-40000</v>
      </c>
      <c r="AB19" s="241" t="s">
        <v>351</v>
      </c>
      <c r="AC19" s="248">
        <v>-1327137</v>
      </c>
      <c r="AD19" s="242"/>
      <c r="AE19" s="249" t="s">
        <v>11</v>
      </c>
      <c r="AF19" s="226" t="s">
        <v>9</v>
      </c>
      <c r="AG19" s="227">
        <f>VLOOKUP(A19,Investície!$A$2:$CS$30,37+(VALUE(RIGHT(J19,4))-VALUE(LEFT(J19,4))),0)</f>
        <v>18500000</v>
      </c>
      <c r="AH19" s="73">
        <f>VLOOKUP(A19,emisie_CO2!$A$2:$CS$30,35+Data!M19-(VALUE(RIGHT(J19,4))-VALUE(LEFT(J19,4))),0)</f>
        <v>2465010</v>
      </c>
      <c r="AI19" s="73">
        <f>VLOOKUP(A19,emisie_ostatné!$A$2:$CX$30,40+Data!M19-(VALUE(RIGHT(J19,4))-VALUE(LEFT(J19,4))),0)</f>
        <v>2816366.1913625738</v>
      </c>
      <c r="AJ19" s="73">
        <f>VLOOKUP(A19,'komunálny odpad'!$A$2:$CS$30,35+Data!M19-(VALUE(RIGHT(J19,4))-VALUE(LEFT(J19,4))),0)</f>
        <v>0</v>
      </c>
      <c r="AK19" s="73">
        <f>VLOOKUP(A19,'zmena cien tepla'!$A$2:$CS$30,35+Data!M19-(VALUE(RIGHT(J19,4))-VALUE(LEFT(J19,4))),0)</f>
        <v>24940791</v>
      </c>
      <c r="AL19" s="228">
        <f>VLOOKUP(A19,'výrobné a prevádzkové n'!$A$2:$CU$30,37+Data!M19-(VALUE(RIGHT(J19,4))-VALUE(LEFT(J19,4))),0)</f>
        <v>36912699</v>
      </c>
      <c r="AM19" s="229">
        <f>INDEX(Investície!$CS$3:$CS$30,MATCH(Data!A19,Investície!$A$3:$A$30,0))</f>
        <v>-17113061.371567287</v>
      </c>
      <c r="AN19" s="73">
        <f>INDEX(emisie_CO2!$CS$3:$CS$30,MATCH(Data!A19,emisie_CO2!$A$3:$A$30,0))</f>
        <v>1186004.99938441</v>
      </c>
      <c r="AO19" s="73">
        <f>INDEX(emisie_ostatné!$CX$3:$CX$30,MATCH(Data!A19,emisie_ostatné!$A$3:$A$30,0))</f>
        <v>1354364.1959626735</v>
      </c>
      <c r="AP19" s="73">
        <f>INDEX('komunálny odpad'!$CS$3:$CS$30,MATCH(Data!A19,'komunálny odpad'!$A$3:$A$30,0))</f>
        <v>0</v>
      </c>
      <c r="AQ19" s="73">
        <f>INDEX('zmena cien tepla'!$CS$3:$CS$30,MATCH(Data!A19,'zmena cien tepla'!$A$3:$A$30,0))</f>
        <v>12266528.715616509</v>
      </c>
      <c r="AR19" s="73">
        <f>INDEX('výrobné a prevádzkové n'!$CU$3:$CU$30,MATCH(Data!A19,'výrobné a prevádzkové n'!$A$3:$A$30,0))</f>
        <v>21016388.230551004</v>
      </c>
      <c r="AS19" s="230">
        <f t="shared" si="0"/>
        <v>2.0933300806735642</v>
      </c>
      <c r="AT19" s="231"/>
      <c r="AU19" s="232"/>
      <c r="AV19" s="232"/>
      <c r="AW19" s="232"/>
      <c r="AX19" s="232"/>
      <c r="AY19" s="232"/>
      <c r="AZ19" s="232"/>
      <c r="BA19" s="233"/>
      <c r="BB19" s="234"/>
      <c r="BC19" s="234"/>
      <c r="BD19" s="234"/>
      <c r="BE19" s="234"/>
      <c r="BF19" s="234"/>
      <c r="BG19" s="234"/>
      <c r="BH19" s="234"/>
    </row>
    <row r="20" spans="1:60" s="188" customFormat="1" ht="41" customHeight="1" x14ac:dyDescent="0.35">
      <c r="A20" s="185">
        <v>21</v>
      </c>
      <c r="B20" s="235" t="s">
        <v>501</v>
      </c>
      <c r="C20" s="236" t="s">
        <v>485</v>
      </c>
      <c r="D20" s="235" t="s">
        <v>509</v>
      </c>
      <c r="E20" s="235" t="s">
        <v>460</v>
      </c>
      <c r="F20" s="235" t="s">
        <v>364</v>
      </c>
      <c r="G20" s="236"/>
      <c r="H20" s="237">
        <v>5829894</v>
      </c>
      <c r="I20" s="237" t="s">
        <v>409</v>
      </c>
      <c r="J20" s="241">
        <v>2024</v>
      </c>
      <c r="K20" s="238" t="s">
        <v>402</v>
      </c>
      <c r="L20" s="239">
        <v>2030</v>
      </c>
      <c r="M20" s="236">
        <v>30</v>
      </c>
      <c r="N20" s="238" t="s">
        <v>390</v>
      </c>
      <c r="O20" s="240">
        <v>-0.3</v>
      </c>
      <c r="P20" s="241">
        <v>-0.6</v>
      </c>
      <c r="Q20" s="242">
        <v>0</v>
      </c>
      <c r="R20" s="242">
        <v>0</v>
      </c>
      <c r="S20" s="241">
        <v>0</v>
      </c>
      <c r="T20" s="241">
        <v>0</v>
      </c>
      <c r="U20" s="242">
        <v>-429</v>
      </c>
      <c r="V20" s="243" t="s">
        <v>9</v>
      </c>
      <c r="W20" s="244">
        <v>0</v>
      </c>
      <c r="X20" s="245" t="s">
        <v>9</v>
      </c>
      <c r="Y20" s="246">
        <v>11823</v>
      </c>
      <c r="Z20" s="247" t="s">
        <v>352</v>
      </c>
      <c r="AA20" s="246">
        <v>-5000</v>
      </c>
      <c r="AB20" s="241" t="s">
        <v>467</v>
      </c>
      <c r="AC20" s="248">
        <v>-248389</v>
      </c>
      <c r="AD20" s="242"/>
      <c r="AE20" s="249" t="s">
        <v>11</v>
      </c>
      <c r="AF20" s="226" t="s">
        <v>9</v>
      </c>
      <c r="AG20" s="227">
        <f>VLOOKUP(A20,Investície!$A$2:$CS$30,37+(VALUE(RIGHT(J20,4))-VALUE(LEFT(J20,4))),0)</f>
        <v>5829894</v>
      </c>
      <c r="AH20" s="73">
        <f>VLOOKUP(A20,emisie_CO2!$A$2:$CS$30,35+Data!M20-(VALUE(RIGHT(J20,4))-VALUE(LEFT(J20,4))),0)</f>
        <v>612612</v>
      </c>
      <c r="AI20" s="73">
        <f>VLOOKUP(A20,emisie_ostatné!$A$2:$CX$30,40+Data!M20-(VALUE(RIGHT(J20,4))-VALUE(LEFT(J20,4))),0)</f>
        <v>962990.08433860657</v>
      </c>
      <c r="AJ20" s="73">
        <f>VLOOKUP(A20,'komunálny odpad'!$A$2:$CS$30,35+Data!M20-(VALUE(RIGHT(J20,4))-VALUE(LEFT(J20,4))),0)</f>
        <v>0</v>
      </c>
      <c r="AK20" s="73">
        <f>VLOOKUP(A20,'zmena cien tepla'!$A$2:$CS$30,35+Data!M20-(VALUE(RIGHT(J20,4))-VALUE(LEFT(J20,4))),0)</f>
        <v>-342867</v>
      </c>
      <c r="AL20" s="228">
        <f>VLOOKUP(A20,'výrobné a prevádzkové n'!$A$2:$CU$30,37+Data!M20-(VALUE(RIGHT(J20,4))-VALUE(LEFT(J20,4))),0)</f>
        <v>7348281</v>
      </c>
      <c r="AM20" s="229">
        <f>INDEX(Investície!$CS$3:$CS$30,MATCH(Data!A20,Investície!$A$3:$A$30,0))</f>
        <v>-5605667.307692307</v>
      </c>
      <c r="AN20" s="73">
        <f>INDEX(emisie_CO2!$CS$3:$CS$30,MATCH(Data!A20,emisie_CO2!$A$3:$A$30,0))</f>
        <v>298639.24335996754</v>
      </c>
      <c r="AO20" s="73">
        <f>INDEX(emisie_ostatné!$CX$3:$CX$30,MATCH(Data!A20,emisie_ostatné!$A$3:$A$30,0))</f>
        <v>469146.07357104158</v>
      </c>
      <c r="AP20" s="73">
        <f>INDEX('komunálny odpad'!$CS$3:$CS$30,MATCH(Data!A20,'komunálny odpad'!$A$3:$A$30,0))</f>
        <v>0</v>
      </c>
      <c r="AQ20" s="73">
        <f>INDEX('zmena cien tepla'!$CS$3:$CS$30,MATCH(Data!A20,'zmena cien tepla'!$A$3:$A$30,0))</f>
        <v>-173093.79856270074</v>
      </c>
      <c r="AR20" s="73">
        <f>INDEX('výrobné a prevádzkové n'!$CU$3:$CU$30,MATCH(Data!A20,'výrobné a prevádzkové n'!$A$3:$A$30,0))</f>
        <v>4213087.5250212215</v>
      </c>
      <c r="AS20" s="230">
        <f t="shared" si="0"/>
        <v>0.86192745302464013</v>
      </c>
      <c r="AT20" s="231"/>
      <c r="AU20" s="232"/>
      <c r="AV20" s="232"/>
      <c r="AW20" s="232"/>
      <c r="AX20" s="232"/>
      <c r="AY20" s="232"/>
      <c r="AZ20" s="232"/>
      <c r="BA20" s="233"/>
      <c r="BB20" s="234"/>
      <c r="BC20" s="234"/>
      <c r="BD20" s="234"/>
      <c r="BE20" s="234"/>
      <c r="BF20" s="234"/>
      <c r="BG20" s="234"/>
      <c r="BH20" s="234"/>
    </row>
    <row r="21" spans="1:60" s="188" customFormat="1" ht="41" customHeight="1" x14ac:dyDescent="0.35">
      <c r="A21" s="185">
        <v>22</v>
      </c>
      <c r="B21" s="235" t="s">
        <v>501</v>
      </c>
      <c r="C21" s="236" t="s">
        <v>485</v>
      </c>
      <c r="D21" s="235" t="s">
        <v>510</v>
      </c>
      <c r="E21" s="235" t="s">
        <v>461</v>
      </c>
      <c r="F21" s="235" t="s">
        <v>364</v>
      </c>
      <c r="G21" s="236"/>
      <c r="H21" s="237">
        <v>5538228</v>
      </c>
      <c r="I21" s="237" t="s">
        <v>409</v>
      </c>
      <c r="J21" s="241">
        <v>2024</v>
      </c>
      <c r="K21" s="238" t="s">
        <v>402</v>
      </c>
      <c r="L21" s="239">
        <v>2030</v>
      </c>
      <c r="M21" s="236">
        <v>30</v>
      </c>
      <c r="N21" s="238" t="s">
        <v>390</v>
      </c>
      <c r="O21" s="240">
        <v>-0.2</v>
      </c>
      <c r="P21" s="241">
        <v>-0.4</v>
      </c>
      <c r="Q21" s="242">
        <v>0</v>
      </c>
      <c r="R21" s="242">
        <v>0</v>
      </c>
      <c r="S21" s="241">
        <v>0</v>
      </c>
      <c r="T21" s="241">
        <v>0</v>
      </c>
      <c r="U21" s="242">
        <v>-331</v>
      </c>
      <c r="V21" s="243" t="s">
        <v>9</v>
      </c>
      <c r="W21" s="244">
        <v>0</v>
      </c>
      <c r="X21" s="245" t="s">
        <v>9</v>
      </c>
      <c r="Y21" s="246">
        <v>24816</v>
      </c>
      <c r="Z21" s="247" t="s">
        <v>352</v>
      </c>
      <c r="AA21" s="222">
        <v>-4500</v>
      </c>
      <c r="AB21" s="241" t="s">
        <v>468</v>
      </c>
      <c r="AC21" s="248">
        <v>-187283</v>
      </c>
      <c r="AD21" s="242"/>
      <c r="AE21" s="249" t="s">
        <v>11</v>
      </c>
      <c r="AF21" s="226" t="s">
        <v>9</v>
      </c>
      <c r="AG21" s="227">
        <f>VLOOKUP(A21,Investície!$A$2:$CS$30,37+(VALUE(RIGHT(J21,4))-VALUE(LEFT(J21,4))),0)</f>
        <v>5538228</v>
      </c>
      <c r="AH21" s="73">
        <f>VLOOKUP(A21,emisie_CO2!$A$2:$CS$30,35+Data!M21-(VALUE(RIGHT(J21,4))-VALUE(LEFT(J21,4))),0)</f>
        <v>472668</v>
      </c>
      <c r="AI21" s="73">
        <f>VLOOKUP(A21,emisie_ostatné!$A$2:$CX$30,40+Data!M21-(VALUE(RIGHT(J21,4))-VALUE(LEFT(J21,4))),0)</f>
        <v>641993.38955907116</v>
      </c>
      <c r="AJ21" s="73">
        <f>VLOOKUP(A21,'komunálny odpad'!$A$2:$CS$30,35+Data!M21-(VALUE(RIGHT(J21,4))-VALUE(LEFT(J21,4))),0)</f>
        <v>0</v>
      </c>
      <c r="AK21" s="73">
        <f>VLOOKUP(A21,'zmena cien tepla'!$A$2:$CS$30,35+Data!M21-(VALUE(RIGHT(J21,4))-VALUE(LEFT(J21,4))),0)</f>
        <v>-719664</v>
      </c>
      <c r="AL21" s="228">
        <f>VLOOKUP(A21,'výrobné a prevádzkové n'!$A$2:$CU$30,37+Data!M21-(VALUE(RIGHT(J21,4))-VALUE(LEFT(J21,4))),0)</f>
        <v>5561707</v>
      </c>
      <c r="AM21" s="229">
        <f>INDEX(Investície!$CS$3:$CS$30,MATCH(Data!A21,Investície!$A$3:$A$30,0))</f>
        <v>-5325219.230769231</v>
      </c>
      <c r="AN21" s="73">
        <f>INDEX(emisie_CO2!$CS$3:$CS$30,MATCH(Data!A21,emisie_CO2!$A$3:$A$30,0))</f>
        <v>230418.62366468358</v>
      </c>
      <c r="AO21" s="73">
        <f>INDEX(emisie_ostatné!$CX$3:$CX$30,MATCH(Data!A21,emisie_ostatné!$A$3:$A$30,0))</f>
        <v>312764.04904736107</v>
      </c>
      <c r="AP21" s="73">
        <f>INDEX('komunálny odpad'!$CS$3:$CS$30,MATCH(Data!A21,'komunálny odpad'!$A$3:$A$30,0))</f>
        <v>0</v>
      </c>
      <c r="AQ21" s="73">
        <f>INDEX('zmena cien tepla'!$CS$3:$CS$30,MATCH(Data!A21,'zmena cien tepla'!$A$3:$A$30,0))</f>
        <v>-363316.89969821373</v>
      </c>
      <c r="AR21" s="73">
        <f>INDEX('výrobné a prevádzkové n'!$CU$3:$CU$30,MATCH(Data!A21,'výrobné a prevádzkové n'!$A$3:$A$30,0))</f>
        <v>3188767.3293282073</v>
      </c>
      <c r="AS21" s="230">
        <f t="shared" si="0"/>
        <v>0.65604751669804129</v>
      </c>
      <c r="AT21" s="231"/>
      <c r="AU21" s="232"/>
      <c r="AV21" s="232"/>
      <c r="AW21" s="232"/>
      <c r="AX21" s="232"/>
      <c r="AY21" s="232"/>
      <c r="AZ21" s="232"/>
      <c r="BA21" s="233"/>
      <c r="BB21" s="234"/>
      <c r="BC21" s="234"/>
      <c r="BD21" s="234"/>
      <c r="BE21" s="234"/>
      <c r="BF21" s="234"/>
      <c r="BG21" s="234"/>
      <c r="BH21" s="234"/>
    </row>
    <row r="22" spans="1:60" s="188" customFormat="1" ht="41" customHeight="1" x14ac:dyDescent="0.35">
      <c r="A22" s="185">
        <v>23</v>
      </c>
      <c r="B22" s="235" t="s">
        <v>501</v>
      </c>
      <c r="C22" s="236" t="s">
        <v>485</v>
      </c>
      <c r="D22" s="235" t="s">
        <v>511</v>
      </c>
      <c r="E22" s="235" t="s">
        <v>462</v>
      </c>
      <c r="F22" s="235" t="s">
        <v>247</v>
      </c>
      <c r="G22" s="236"/>
      <c r="H22" s="237">
        <v>7818206</v>
      </c>
      <c r="I22" s="237" t="s">
        <v>453</v>
      </c>
      <c r="J22" s="241" t="s">
        <v>415</v>
      </c>
      <c r="K22" s="238" t="s">
        <v>469</v>
      </c>
      <c r="L22" s="239" t="s">
        <v>50</v>
      </c>
      <c r="M22" s="236">
        <v>25</v>
      </c>
      <c r="N22" s="238" t="s">
        <v>470</v>
      </c>
      <c r="O22" s="240">
        <v>-5.45</v>
      </c>
      <c r="P22" s="241">
        <v>-0.15</v>
      </c>
      <c r="Q22" s="242">
        <v>-0.18</v>
      </c>
      <c r="R22" s="242">
        <v>0</v>
      </c>
      <c r="S22" s="241">
        <v>0</v>
      </c>
      <c r="T22" s="241">
        <v>0</v>
      </c>
      <c r="U22" s="242">
        <v>-6865</v>
      </c>
      <c r="V22" s="243" t="s">
        <v>9</v>
      </c>
      <c r="W22" s="244">
        <v>0</v>
      </c>
      <c r="X22" s="245" t="s">
        <v>9</v>
      </c>
      <c r="Y22" s="246">
        <v>-385401</v>
      </c>
      <c r="Z22" s="247" t="s">
        <v>352</v>
      </c>
      <c r="AA22" s="222">
        <v>0</v>
      </c>
      <c r="AB22" s="241">
        <v>0</v>
      </c>
      <c r="AC22" s="248">
        <v>-1088064</v>
      </c>
      <c r="AD22" s="242">
        <v>110000</v>
      </c>
      <c r="AE22" s="249" t="s">
        <v>471</v>
      </c>
      <c r="AF22" s="226" t="s">
        <v>9</v>
      </c>
      <c r="AG22" s="227">
        <f>VLOOKUP(A22,Investície!$A$2:$CS$30,37+(VALUE(RIGHT(J22,4))-VALUE(LEFT(J22,4))),0)</f>
        <v>7818206</v>
      </c>
      <c r="AH22" s="73">
        <f>VLOOKUP(A22,emisie_CO2!$A$2:$CS$30,35+Data!M22-(VALUE(RIGHT(J22,4))-VALUE(LEFT(J22,4))),0)</f>
        <v>7623582.5</v>
      </c>
      <c r="AI22" s="73">
        <f>VLOOKUP(A22,emisie_ostatné!$A$2:$CX$30,40+Data!M22-(VALUE(RIGHT(J22,4))-VALUE(LEFT(J22,4))),0)</f>
        <v>5777015.6233206857</v>
      </c>
      <c r="AJ22" s="73">
        <f>VLOOKUP(A22,'komunálny odpad'!$A$2:$CS$30,35+Data!M22-(VALUE(RIGHT(J22,4))-VALUE(LEFT(J22,4))),0)</f>
        <v>0</v>
      </c>
      <c r="AK22" s="73">
        <f>VLOOKUP(A22,'zmena cien tepla'!$A$2:$CS$30,35+Data!M22-(VALUE(RIGHT(J22,4))-VALUE(LEFT(J22,4))),0)</f>
        <v>8864223</v>
      </c>
      <c r="AL22" s="228">
        <f>VLOOKUP(A22,'výrobné a prevádzkové n'!$A$2:$CU$30,37+Data!M22-(VALUE(RIGHT(J22,4))-VALUE(LEFT(J22,4))),0)</f>
        <v>27555472</v>
      </c>
      <c r="AM22" s="229">
        <f>INDEX(Investície!$CS$3:$CS$30,MATCH(Data!A22,Investície!$A$3:$A$30,0))</f>
        <v>-7372938.3505917154</v>
      </c>
      <c r="AN22" s="73">
        <f>INDEX(emisie_CO2!$CS$3:$CS$30,MATCH(Data!A22,emisie_CO2!$A$3:$A$30,0))</f>
        <v>4163290.1413306263</v>
      </c>
      <c r="AO22" s="73">
        <f>INDEX(emisie_ostatné!$CX$3:$CX$30,MATCH(Data!A22,emisie_ostatné!$A$3:$A$30,0))</f>
        <v>3154207.7210778743</v>
      </c>
      <c r="AP22" s="73">
        <f>INDEX('komunálny odpad'!$CS$3:$CS$30,MATCH(Data!A22,'komunálny odpad'!$A$3:$A$30,0))</f>
        <v>0</v>
      </c>
      <c r="AQ22" s="73">
        <f>INDEX('zmena cien tepla'!$CS$3:$CS$30,MATCH(Data!A22,'zmena cien tepla'!$A$3:$A$30,0))</f>
        <v>4926821.1607240047</v>
      </c>
      <c r="AR22" s="73">
        <f>INDEX('výrobné a prevádzkové n'!$CU$3:$CU$30,MATCH(Data!A22,'výrobné a prevádzkové n'!$A$3:$A$30,0))</f>
        <v>17304226.687879205</v>
      </c>
      <c r="AS22" s="230">
        <f t="shared" si="0"/>
        <v>4.0077028053056063</v>
      </c>
      <c r="AT22" s="231"/>
      <c r="AU22" s="232"/>
      <c r="AV22" s="232"/>
      <c r="AW22" s="232"/>
      <c r="AX22" s="232"/>
      <c r="AY22" s="232"/>
      <c r="AZ22" s="232"/>
      <c r="BA22" s="233"/>
      <c r="BB22" s="234"/>
      <c r="BC22" s="234"/>
      <c r="BD22" s="234"/>
      <c r="BE22" s="234"/>
      <c r="BF22" s="234"/>
      <c r="BG22" s="234"/>
      <c r="BH22" s="234"/>
    </row>
    <row r="23" spans="1:60" s="188" customFormat="1" ht="41" customHeight="1" x14ac:dyDescent="0.35">
      <c r="A23" s="185">
        <v>24</v>
      </c>
      <c r="B23" s="235" t="s">
        <v>501</v>
      </c>
      <c r="C23" s="236" t="s">
        <v>485</v>
      </c>
      <c r="D23" s="235" t="s">
        <v>463</v>
      </c>
      <c r="E23" s="235" t="s">
        <v>464</v>
      </c>
      <c r="F23" s="235" t="s">
        <v>247</v>
      </c>
      <c r="G23" s="236"/>
      <c r="H23" s="237">
        <v>1571000</v>
      </c>
      <c r="I23" s="237" t="s">
        <v>513</v>
      </c>
      <c r="J23" s="241" t="s">
        <v>436</v>
      </c>
      <c r="K23" s="238" t="s">
        <v>472</v>
      </c>
      <c r="L23" s="239" t="s">
        <v>50</v>
      </c>
      <c r="M23" s="236">
        <v>20</v>
      </c>
      <c r="N23" s="238" t="s">
        <v>422</v>
      </c>
      <c r="O23" s="240">
        <v>0</v>
      </c>
      <c r="P23" s="241">
        <v>0</v>
      </c>
      <c r="Q23" s="242">
        <v>0</v>
      </c>
      <c r="R23" s="242">
        <v>0</v>
      </c>
      <c r="S23" s="241">
        <v>0</v>
      </c>
      <c r="T23" s="241">
        <v>0</v>
      </c>
      <c r="U23" s="242">
        <v>-121</v>
      </c>
      <c r="V23" s="243" t="s">
        <v>9</v>
      </c>
      <c r="W23" s="244">
        <v>0</v>
      </c>
      <c r="X23" s="245" t="s">
        <v>52</v>
      </c>
      <c r="Y23" s="246">
        <v>0</v>
      </c>
      <c r="Z23" s="247" t="s">
        <v>352</v>
      </c>
      <c r="AA23" s="222">
        <v>0</v>
      </c>
      <c r="AB23" s="241">
        <v>0</v>
      </c>
      <c r="AC23" s="248">
        <v>-69616</v>
      </c>
      <c r="AD23" s="242"/>
      <c r="AE23" s="249" t="s">
        <v>431</v>
      </c>
      <c r="AF23" s="226" t="s">
        <v>52</v>
      </c>
      <c r="AG23" s="227">
        <f>VLOOKUP(A23,Investície!$A$2:$CS$30,37+(VALUE(RIGHT(J23,4))-VALUE(LEFT(J23,4))),0)</f>
        <v>1571000</v>
      </c>
      <c r="AH23" s="73">
        <f>VLOOKUP(A23,emisie_CO2!$A$2:$CS$30,35+Data!M23-(VALUE(RIGHT(J23,4))-VALUE(LEFT(J23,4))),0)</f>
        <v>102305.5</v>
      </c>
      <c r="AI23" s="73">
        <f>VLOOKUP(A23,emisie_ostatné!$A$2:$CX$30,40+Data!M23-(VALUE(RIGHT(J23,4))-VALUE(LEFT(J23,4))),0)</f>
        <v>0</v>
      </c>
      <c r="AJ23" s="73">
        <f>VLOOKUP(A23,'komunálny odpad'!$A$2:$CS$30,35+Data!M23-(VALUE(RIGHT(J23,4))-VALUE(LEFT(J23,4))),0)</f>
        <v>0</v>
      </c>
      <c r="AK23" s="73">
        <f>VLOOKUP(A23,'zmena cien tepla'!$A$2:$CS$30,35+Data!M23-(VALUE(RIGHT(J23,4))-VALUE(LEFT(J23,4))),0)</f>
        <v>0</v>
      </c>
      <c r="AL23" s="228">
        <f>VLOOKUP(A23,'výrobné a prevádzkové n'!$A$2:$CU$30,37+Data!M23-(VALUE(RIGHT(J23,4))-VALUE(LEFT(J23,4))),0)</f>
        <v>1253088</v>
      </c>
      <c r="AM23" s="229">
        <f>INDEX(Investície!$CS$3:$CS$30,MATCH(Data!A23,Investície!$A$3:$A$30,0))</f>
        <v>-1481527.3668639052</v>
      </c>
      <c r="AN23" s="73">
        <f>INDEX(emisie_CO2!$CS$3:$CS$30,MATCH(Data!A23,emisie_CO2!$A$3:$A$30,0))</f>
        <v>63718.847665504545</v>
      </c>
      <c r="AO23" s="73">
        <f>INDEX(emisie_ostatné!$CX$3:$CX$30,MATCH(Data!A23,emisie_ostatné!$A$3:$A$30,0))</f>
        <v>0</v>
      </c>
      <c r="AP23" s="73">
        <f>INDEX('komunálny odpad'!$CS$3:$CS$30,MATCH(Data!A23,'komunálny odpad'!$A$3:$A$30,0))</f>
        <v>0</v>
      </c>
      <c r="AQ23" s="73">
        <f>INDEX('zmena cien tepla'!$CS$3:$CS$30,MATCH(Data!A23,'zmena cien tepla'!$A$3:$A$30,0))</f>
        <v>0</v>
      </c>
      <c r="AR23" s="73">
        <f>INDEX('výrobné a prevádzkové n'!$CU$3:$CU$30,MATCH(Data!A23,'výrobné a prevádzkové n'!$A$3:$A$30,0))</f>
        <v>874726.47820938437</v>
      </c>
      <c r="AS23" s="230">
        <f t="shared" si="0"/>
        <v>0.63343097594031528</v>
      </c>
      <c r="AT23" s="231"/>
      <c r="AU23" s="232"/>
      <c r="AV23" s="232"/>
      <c r="AW23" s="232"/>
      <c r="AX23" s="232"/>
      <c r="AY23" s="232"/>
      <c r="AZ23" s="232"/>
      <c r="BA23" s="233"/>
      <c r="BB23" s="234"/>
      <c r="BC23" s="234"/>
      <c r="BD23" s="234"/>
      <c r="BE23" s="234"/>
      <c r="BF23" s="234"/>
      <c r="BG23" s="234"/>
      <c r="BH23" s="234"/>
    </row>
    <row r="24" spans="1:60" s="188" customFormat="1" ht="41" customHeight="1" x14ac:dyDescent="0.35">
      <c r="A24" s="185">
        <v>25</v>
      </c>
      <c r="B24" s="235" t="s">
        <v>501</v>
      </c>
      <c r="C24" s="236" t="s">
        <v>485</v>
      </c>
      <c r="D24" s="235" t="s">
        <v>465</v>
      </c>
      <c r="E24" s="235" t="s">
        <v>466</v>
      </c>
      <c r="F24" s="235" t="s">
        <v>247</v>
      </c>
      <c r="G24" s="236"/>
      <c r="H24" s="237">
        <v>1200000</v>
      </c>
      <c r="I24" s="237" t="s">
        <v>473</v>
      </c>
      <c r="J24" s="241" t="s">
        <v>436</v>
      </c>
      <c r="K24" s="238" t="s">
        <v>474</v>
      </c>
      <c r="L24" s="239" t="s">
        <v>50</v>
      </c>
      <c r="M24" s="236">
        <v>20</v>
      </c>
      <c r="N24" s="238" t="s">
        <v>422</v>
      </c>
      <c r="O24" s="240">
        <v>0</v>
      </c>
      <c r="P24" s="241">
        <v>0</v>
      </c>
      <c r="Q24" s="242">
        <v>0</v>
      </c>
      <c r="R24" s="242">
        <v>0</v>
      </c>
      <c r="S24" s="241">
        <v>0</v>
      </c>
      <c r="T24" s="241">
        <v>0</v>
      </c>
      <c r="U24" s="242">
        <v>0</v>
      </c>
      <c r="V24" s="243" t="s">
        <v>9</v>
      </c>
      <c r="W24" s="244">
        <v>0</v>
      </c>
      <c r="X24" s="245" t="s">
        <v>9</v>
      </c>
      <c r="Y24" s="246">
        <v>0</v>
      </c>
      <c r="Z24" s="247" t="s">
        <v>449</v>
      </c>
      <c r="AA24" s="222">
        <v>0</v>
      </c>
      <c r="AB24" s="241">
        <v>0</v>
      </c>
      <c r="AC24" s="248">
        <v>0</v>
      </c>
      <c r="AD24" s="242"/>
      <c r="AE24" s="249" t="s">
        <v>475</v>
      </c>
      <c r="AF24" s="226" t="s">
        <v>9</v>
      </c>
      <c r="AG24" s="227">
        <f>VLOOKUP(A24,Investície!$A$2:$CS$30,37+(VALUE(RIGHT(J24,4))-VALUE(LEFT(J24,4))),0)</f>
        <v>1200000</v>
      </c>
      <c r="AH24" s="73">
        <f>VLOOKUP(A24,emisie_CO2!$A$2:$CS$30,35+Data!M24-(VALUE(RIGHT(J24,4))-VALUE(LEFT(J24,4))),0)</f>
        <v>0</v>
      </c>
      <c r="AI24" s="73">
        <f>VLOOKUP(A24,emisie_ostatné!$A$2:$CX$30,40+Data!M24-(VALUE(RIGHT(J24,4))-VALUE(LEFT(J24,4))),0)</f>
        <v>0</v>
      </c>
      <c r="AJ24" s="73">
        <f>VLOOKUP(A24,'komunálny odpad'!$A$2:$CS$30,35+Data!M24-(VALUE(RIGHT(J24,4))-VALUE(LEFT(J24,4))),0)</f>
        <v>0</v>
      </c>
      <c r="AK24" s="73">
        <f>VLOOKUP(A24,'zmena cien tepla'!$A$2:$CS$30,35+Data!M24-(VALUE(RIGHT(J24,4))-VALUE(LEFT(J24,4))),0)</f>
        <v>0</v>
      </c>
      <c r="AL24" s="228">
        <f>VLOOKUP(A24,'výrobné a prevádzkové n'!$A$2:$CU$30,37+Data!M24-(VALUE(RIGHT(J24,4))-VALUE(LEFT(J24,4))),0)</f>
        <v>0</v>
      </c>
      <c r="AM24" s="229">
        <f>INDEX(Investície!$CS$3:$CS$30,MATCH(Data!A24,Investície!$A$3:$A$30,0))</f>
        <v>-1131656.8047337276</v>
      </c>
      <c r="AN24" s="73">
        <f>INDEX(emisie_CO2!$CS$3:$CS$30,MATCH(Data!A24,emisie_CO2!$A$3:$A$30,0))</f>
        <v>0</v>
      </c>
      <c r="AO24" s="73">
        <f>INDEX(emisie_ostatné!$CX$3:$CX$30,MATCH(Data!A24,emisie_ostatné!$A$3:$A$30,0))</f>
        <v>0</v>
      </c>
      <c r="AP24" s="73">
        <f>INDEX('komunálny odpad'!$CS$3:$CS$30,MATCH(Data!A24,'komunálny odpad'!$A$3:$A$30,0))</f>
        <v>0</v>
      </c>
      <c r="AQ24" s="73">
        <f>INDEX('zmena cien tepla'!$CS$3:$CS$30,MATCH(Data!A24,'zmena cien tepla'!$A$3:$A$30,0))</f>
        <v>0</v>
      </c>
      <c r="AR24" s="73">
        <f>INDEX('výrobné a prevádzkové n'!$CU$3:$CU$30,MATCH(Data!A24,'výrobné a prevádzkové n'!$A$3:$A$30,0))</f>
        <v>0</v>
      </c>
      <c r="AS24" s="230">
        <f t="shared" si="0"/>
        <v>0</v>
      </c>
      <c r="AT24" s="231"/>
      <c r="AU24" s="232"/>
      <c r="AV24" s="232"/>
      <c r="AW24" s="232"/>
      <c r="AX24" s="232"/>
      <c r="AY24" s="232"/>
      <c r="AZ24" s="232"/>
      <c r="BA24" s="233"/>
      <c r="BB24" s="234"/>
      <c r="BC24" s="234"/>
      <c r="BD24" s="234"/>
      <c r="BE24" s="234"/>
      <c r="BF24" s="234"/>
      <c r="BG24" s="234"/>
      <c r="BH24" s="234"/>
    </row>
    <row r="25" spans="1:60" s="188" customFormat="1" ht="41" customHeight="1" x14ac:dyDescent="0.35">
      <c r="A25" s="185">
        <v>27</v>
      </c>
      <c r="B25" s="235" t="s">
        <v>502</v>
      </c>
      <c r="C25" s="236" t="s">
        <v>147</v>
      </c>
      <c r="D25" s="235" t="s">
        <v>476</v>
      </c>
      <c r="E25" s="235" t="s">
        <v>149</v>
      </c>
      <c r="F25" s="235" t="s">
        <v>364</v>
      </c>
      <c r="G25" s="236"/>
      <c r="H25" s="237">
        <v>4059358</v>
      </c>
      <c r="I25" s="237" t="s">
        <v>409</v>
      </c>
      <c r="J25" s="236" t="s">
        <v>408</v>
      </c>
      <c r="K25" s="238" t="s">
        <v>402</v>
      </c>
      <c r="L25" s="239">
        <v>2026</v>
      </c>
      <c r="M25" s="236">
        <v>30</v>
      </c>
      <c r="N25" s="238" t="s">
        <v>486</v>
      </c>
      <c r="O25" s="240">
        <v>-0.27100000000000002</v>
      </c>
      <c r="P25" s="241">
        <v>-1E-3</v>
      </c>
      <c r="Q25" s="242">
        <v>0</v>
      </c>
      <c r="R25" s="242">
        <v>0</v>
      </c>
      <c r="S25" s="241">
        <v>-4.0000000000000001E-3</v>
      </c>
      <c r="T25" s="241">
        <v>0</v>
      </c>
      <c r="U25" s="242">
        <v>-15.167</v>
      </c>
      <c r="V25" s="243" t="s">
        <v>9</v>
      </c>
      <c r="W25" s="244">
        <v>0</v>
      </c>
      <c r="X25" s="245" t="s">
        <v>154</v>
      </c>
      <c r="Y25" s="246">
        <v>-20526.41</v>
      </c>
      <c r="Z25" s="247">
        <v>12500</v>
      </c>
      <c r="AA25" s="222">
        <v>-15000</v>
      </c>
      <c r="AB25" s="241" t="s">
        <v>487</v>
      </c>
      <c r="AC25" s="248">
        <v>-25000</v>
      </c>
      <c r="AD25" s="242"/>
      <c r="AE25" s="249" t="s">
        <v>11</v>
      </c>
      <c r="AF25" s="226" t="s">
        <v>9</v>
      </c>
      <c r="AG25" s="227">
        <f>VLOOKUP(A25,Investície!$A$2:$CS$30,37+(VALUE(RIGHT(J25,4))-VALUE(LEFT(J25,4))),0)</f>
        <v>4059358</v>
      </c>
      <c r="AH25" s="73">
        <f>VLOOKUP(A25,emisie_CO2!$A$2:$CS$30,35+Data!M25-(VALUE(RIGHT(J25,4))-VALUE(LEFT(J25,4))),0)</f>
        <v>20429.948999999997</v>
      </c>
      <c r="AI25" s="73">
        <f>VLOOKUP(A25,emisie_ostatné!$A$2:$CX$30,40+Data!M25-(VALUE(RIGHT(J25,4))-VALUE(LEFT(J25,4))),0)</f>
        <v>366047.96360029076</v>
      </c>
      <c r="AJ25" s="73">
        <f>VLOOKUP(A25,'komunálny odpad'!$A$2:$CS$30,35+Data!M25-(VALUE(RIGHT(J25,4))-VALUE(LEFT(J25,4))),0)</f>
        <v>0</v>
      </c>
      <c r="AK25" s="73">
        <f>VLOOKUP(A25,'zmena cien tepla'!$A$2:$CS$30,35+Data!M25-(VALUE(RIGHT(J25,4))-VALUE(LEFT(J25,4))),0)</f>
        <v>554213.06999999972</v>
      </c>
      <c r="AL25" s="228">
        <f>VLOOKUP(A25,'výrobné a prevádzkové n'!$A$2:$CU$30,37+Data!M25-(VALUE(RIGHT(J25,4))-VALUE(LEFT(J25,4))),0)</f>
        <v>1080000</v>
      </c>
      <c r="AM25" s="229">
        <f>INDEX(Investície!$CS$3:$CS$30,MATCH(Data!A25,Investície!$A$3:$A$30,0))</f>
        <v>-3755029.3288196018</v>
      </c>
      <c r="AN25" s="73">
        <f>INDEX(emisie_CO2!$CS$3:$CS$30,MATCH(Data!A25,emisie_CO2!$A$3:$A$30,0))</f>
        <v>9829.5835112914447</v>
      </c>
      <c r="AO25" s="73">
        <f>INDEX(emisie_ostatné!$CX$3:$CX$30,MATCH(Data!A25,emisie_ostatné!$A$3:$A$30,0))</f>
        <v>176029.04672897991</v>
      </c>
      <c r="AP25" s="73">
        <f>INDEX('komunálny odpad'!$CS$3:$CS$30,MATCH(Data!A25,'komunálny odpad'!$A$3:$A$30,0))</f>
        <v>0</v>
      </c>
      <c r="AQ25" s="73">
        <f>INDEX('zmena cien tepla'!$CS$3:$CS$30,MATCH(Data!A25,'zmena cien tepla'!$A$3:$A$30,0))</f>
        <v>272576.38050553337</v>
      </c>
      <c r="AR25" s="73">
        <f>INDEX('výrobné a prevádzkové n'!$CU$3:$CU$30,MATCH(Data!A25,'výrobné a prevádzkové n'!$A$3:$A$30,0))</f>
        <v>614902.18553227675</v>
      </c>
      <c r="AS25" s="230">
        <f t="shared" si="0"/>
        <v>0.28583989691912376</v>
      </c>
      <c r="AT25" s="231"/>
      <c r="AU25" s="232"/>
      <c r="AV25" s="232"/>
      <c r="AW25" s="232"/>
      <c r="AX25" s="232"/>
      <c r="AY25" s="232"/>
      <c r="AZ25" s="232"/>
      <c r="BA25" s="233"/>
      <c r="BB25" s="234"/>
      <c r="BC25" s="234"/>
      <c r="BD25" s="234"/>
      <c r="BE25" s="234"/>
      <c r="BF25" s="234"/>
      <c r="BG25" s="234"/>
      <c r="BH25" s="234"/>
    </row>
    <row r="26" spans="1:60" s="188" customFormat="1" ht="41" customHeight="1" x14ac:dyDescent="0.35">
      <c r="A26" s="185">
        <v>28</v>
      </c>
      <c r="B26" s="235" t="s">
        <v>502</v>
      </c>
      <c r="C26" s="236" t="s">
        <v>147</v>
      </c>
      <c r="D26" s="235" t="s">
        <v>477</v>
      </c>
      <c r="E26" s="235" t="s">
        <v>478</v>
      </c>
      <c r="F26" s="235" t="s">
        <v>364</v>
      </c>
      <c r="G26" s="236"/>
      <c r="H26" s="237">
        <v>13710979</v>
      </c>
      <c r="I26" s="237" t="s">
        <v>409</v>
      </c>
      <c r="J26" s="236">
        <v>2024</v>
      </c>
      <c r="K26" s="238" t="s">
        <v>402</v>
      </c>
      <c r="L26" s="239">
        <v>2025</v>
      </c>
      <c r="M26" s="236">
        <v>30</v>
      </c>
      <c r="N26" s="238" t="s">
        <v>486</v>
      </c>
      <c r="O26" s="240">
        <v>-0.75153999999999999</v>
      </c>
      <c r="P26" s="241">
        <v>-3.6000000000000002E-4</v>
      </c>
      <c r="Q26" s="242">
        <v>0</v>
      </c>
      <c r="R26" s="242">
        <v>0</v>
      </c>
      <c r="S26" s="241">
        <v>-1.159E-2</v>
      </c>
      <c r="T26" s="241">
        <v>0</v>
      </c>
      <c r="U26" s="242">
        <v>-2341</v>
      </c>
      <c r="V26" s="243" t="s">
        <v>9</v>
      </c>
      <c r="W26" s="244">
        <v>0</v>
      </c>
      <c r="X26" s="245" t="s">
        <v>154</v>
      </c>
      <c r="Y26" s="246">
        <v>-114526</v>
      </c>
      <c r="Z26" s="247">
        <v>12500</v>
      </c>
      <c r="AA26" s="222">
        <v>-20000</v>
      </c>
      <c r="AB26" s="241" t="s">
        <v>488</v>
      </c>
      <c r="AC26" s="248">
        <v>-25000</v>
      </c>
      <c r="AD26" s="242"/>
      <c r="AE26" s="249" t="s">
        <v>11</v>
      </c>
      <c r="AF26" s="226" t="s">
        <v>9</v>
      </c>
      <c r="AG26" s="227">
        <f>VLOOKUP(A26,Investície!$A$2:$CS$30,37+(VALUE(RIGHT(J26,4))-VALUE(LEFT(J26,4))),0)</f>
        <v>13710979</v>
      </c>
      <c r="AH26" s="73">
        <f>VLOOKUP(A26,emisie_CO2!$A$2:$CS$30,35+Data!M26-(VALUE(RIGHT(J26,4))-VALUE(LEFT(J26,4))),0)</f>
        <v>3342948</v>
      </c>
      <c r="AI26" s="73">
        <f>VLOOKUP(A26,emisie_ostatné!$A$2:$CX$30,40+Data!M26-(VALUE(RIGHT(J26,4))-VALUE(LEFT(J26,4))),0)</f>
        <v>1081297.2925805373</v>
      </c>
      <c r="AJ26" s="73">
        <f>VLOOKUP(A26,'komunálny odpad'!$A$2:$CS$30,35+Data!M26-(VALUE(RIGHT(J26,4))-VALUE(LEFT(J26,4))),0)</f>
        <v>0</v>
      </c>
      <c r="AK26" s="73">
        <f>VLOOKUP(A26,'zmena cien tepla'!$A$2:$CS$30,35+Data!M26-(VALUE(RIGHT(J26,4))-VALUE(LEFT(J26,4))),0)</f>
        <v>3321254</v>
      </c>
      <c r="AL26" s="228">
        <f>VLOOKUP(A26,'výrobné a prevádzkové n'!$A$2:$CU$30,37+Data!M26-(VALUE(RIGHT(J26,4))-VALUE(LEFT(J26,4))),0)</f>
        <v>1305000</v>
      </c>
      <c r="AM26" s="229">
        <f>INDEX(Investície!$CS$3:$CS$30,MATCH(Data!A26,Investície!$A$3:$A$30,0))</f>
        <v>-13183633.653846154</v>
      </c>
      <c r="AN26" s="73">
        <f>INDEX(emisie_CO2!$CS$3:$CS$30,MATCH(Data!A26,emisie_CO2!$A$3:$A$30,0))</f>
        <v>1629637.4561904049</v>
      </c>
      <c r="AO26" s="73">
        <f>INDEX(emisie_ostatné!$CX$3:$CX$30,MATCH(Data!A26,emisie_ostatné!$A$3:$A$30,0))</f>
        <v>526782.55719067692</v>
      </c>
      <c r="AP26" s="73">
        <f>INDEX('komunálny odpad'!$CS$3:$CS$30,MATCH(Data!A26,'komunálny odpad'!$A$3:$A$30,0))</f>
        <v>0</v>
      </c>
      <c r="AQ26" s="73">
        <f>INDEX('zmena cien tepla'!$CS$3:$CS$30,MATCH(Data!A26,'zmena cien tepla'!$A$3:$A$30,0))</f>
        <v>1676709.8345759837</v>
      </c>
      <c r="AR26" s="73">
        <f>INDEX('výrobné a prevádzkové n'!$CU$3:$CU$30,MATCH(Data!A26,'výrobné a prevádzkové n'!$A$3:$A$30,0))</f>
        <v>748212.97935567435</v>
      </c>
      <c r="AS26" s="230">
        <f t="shared" si="0"/>
        <v>0.34750228560668417</v>
      </c>
      <c r="AT26" s="231"/>
      <c r="AU26" s="232"/>
      <c r="AV26" s="232"/>
      <c r="AW26" s="232"/>
      <c r="AX26" s="232"/>
      <c r="AY26" s="232"/>
      <c r="AZ26" s="232"/>
      <c r="BA26" s="233"/>
      <c r="BB26" s="234"/>
      <c r="BC26" s="234"/>
      <c r="BD26" s="234"/>
      <c r="BE26" s="234"/>
      <c r="BF26" s="234"/>
      <c r="BG26" s="234"/>
      <c r="BH26" s="234"/>
    </row>
    <row r="27" spans="1:60" s="188" customFormat="1" ht="41" customHeight="1" x14ac:dyDescent="0.35">
      <c r="A27" s="185">
        <v>29</v>
      </c>
      <c r="B27" s="235" t="s">
        <v>502</v>
      </c>
      <c r="C27" s="236" t="s">
        <v>147</v>
      </c>
      <c r="D27" s="235" t="s">
        <v>479</v>
      </c>
      <c r="E27" s="235" t="s">
        <v>480</v>
      </c>
      <c r="F27" s="235" t="s">
        <v>247</v>
      </c>
      <c r="G27" s="236"/>
      <c r="H27" s="237">
        <v>12654755</v>
      </c>
      <c r="I27" s="237" t="s">
        <v>453</v>
      </c>
      <c r="J27" s="236" t="s">
        <v>415</v>
      </c>
      <c r="K27" s="238" t="s">
        <v>469</v>
      </c>
      <c r="L27" s="239" t="s">
        <v>50</v>
      </c>
      <c r="M27" s="236">
        <v>25</v>
      </c>
      <c r="N27" s="238" t="s">
        <v>403</v>
      </c>
      <c r="O27" s="240">
        <v>-34.130000000000003</v>
      </c>
      <c r="P27" s="241">
        <v>-31.06</v>
      </c>
      <c r="Q27" s="242">
        <v>0</v>
      </c>
      <c r="R27" s="242">
        <v>0</v>
      </c>
      <c r="S27" s="241">
        <v>-6.21</v>
      </c>
      <c r="T27" s="241">
        <v>0</v>
      </c>
      <c r="U27" s="242">
        <v>-8793.6299999999992</v>
      </c>
      <c r="V27" s="243" t="s">
        <v>9</v>
      </c>
      <c r="W27" s="244">
        <v>0</v>
      </c>
      <c r="X27" s="245" t="s">
        <v>154</v>
      </c>
      <c r="Y27" s="246">
        <v>-1570349</v>
      </c>
      <c r="Z27" s="247">
        <v>12500</v>
      </c>
      <c r="AA27" s="246">
        <v>0</v>
      </c>
      <c r="AB27" s="241" t="s">
        <v>163</v>
      </c>
      <c r="AC27" s="224">
        <v>1200000</v>
      </c>
      <c r="AD27" s="242">
        <v>1339703</v>
      </c>
      <c r="AE27" s="249" t="s">
        <v>489</v>
      </c>
      <c r="AF27" s="226" t="s">
        <v>52</v>
      </c>
      <c r="AG27" s="227">
        <f>VLOOKUP(A27,Investície!$A$2:$CS$30,37+(VALUE(RIGHT(J27,4))-VALUE(LEFT(J27,4))),0)</f>
        <v>12654755</v>
      </c>
      <c r="AH27" s="73">
        <f>VLOOKUP(A27,emisie_CO2!$A$2:$CS$30,35+Data!M27-(VALUE(RIGHT(J27,4))-VALUE(LEFT(J27,4))),0)</f>
        <v>9765326.1149999984</v>
      </c>
      <c r="AI27" s="73">
        <f>VLOOKUP(A27,emisie_ostatné!$A$2:$CX$30,40+Data!M27-(VALUE(RIGHT(J27,4))-VALUE(LEFT(J27,4))),0)</f>
        <v>119283946.71704368</v>
      </c>
      <c r="AJ27" s="73">
        <f>VLOOKUP(A27,'komunálny odpad'!$A$2:$CS$30,35+Data!M27-(VALUE(RIGHT(J27,4))-VALUE(LEFT(J27,4))),0)</f>
        <v>0</v>
      </c>
      <c r="AK27" s="73">
        <f>VLOOKUP(A27,'zmena cien tepla'!$A$2:$CS$30,35+Data!M27-(VALUE(RIGHT(J27,4))-VALUE(LEFT(J27,4))),0)</f>
        <v>36118027</v>
      </c>
      <c r="AL27" s="228">
        <f>VLOOKUP(A27,'výrobné a prevádzkové n'!$A$2:$CU$30,37+Data!M27-(VALUE(RIGHT(J27,4))-VALUE(LEFT(J27,4))),0)</f>
        <v>3213169</v>
      </c>
      <c r="AM27" s="229">
        <f>INDEX(Investície!$CS$3:$CS$30,MATCH(Data!A27,Investície!$A$3:$A$30,0))</f>
        <v>-11934033.006656803</v>
      </c>
      <c r="AN27" s="73">
        <f>INDEX(emisie_CO2!$CS$3:$CS$30,MATCH(Data!A27,emisie_CO2!$A$3:$A$30,0))</f>
        <v>5332910.8646044042</v>
      </c>
      <c r="AO27" s="73">
        <f>INDEX(emisie_ostatné!$CX$3:$CX$30,MATCH(Data!A27,emisie_ostatné!$A$3:$A$30,0))</f>
        <v>65128150.981054567</v>
      </c>
      <c r="AP27" s="73">
        <f>INDEX('komunálny odpad'!$CS$3:$CS$30,MATCH(Data!A27,'komunálny odpad'!$A$3:$A$30,0))</f>
        <v>0</v>
      </c>
      <c r="AQ27" s="73">
        <f>INDEX('zmena cien tepla'!$CS$3:$CS$30,MATCH(Data!A27,'zmena cien tepla'!$A$3:$A$30,0))</f>
        <v>20074749.891468309</v>
      </c>
      <c r="AR27" s="73">
        <f>INDEX('výrobné a prevádzkové n'!$CU$3:$CU$30,MATCH(Data!A27,'výrobné a prevádzkové n'!$A$3:$A$30,0))</f>
        <v>2017799.0332543079</v>
      </c>
      <c r="AS27" s="230">
        <f t="shared" si="0"/>
        <v>7.7554344552889356</v>
      </c>
      <c r="AT27" s="231"/>
      <c r="AU27" s="232"/>
      <c r="AV27" s="232"/>
      <c r="AW27" s="232"/>
      <c r="AX27" s="232"/>
      <c r="AY27" s="232"/>
      <c r="AZ27" s="232"/>
      <c r="BA27" s="233"/>
      <c r="BB27" s="234"/>
      <c r="BC27" s="234"/>
      <c r="BD27" s="234"/>
      <c r="BE27" s="234"/>
      <c r="BF27" s="234"/>
      <c r="BG27" s="234"/>
      <c r="BH27" s="234"/>
    </row>
    <row r="28" spans="1:60" s="188" customFormat="1" ht="41" customHeight="1" x14ac:dyDescent="0.35">
      <c r="A28" s="185">
        <v>30</v>
      </c>
      <c r="B28" s="235" t="s">
        <v>502</v>
      </c>
      <c r="C28" s="236" t="s">
        <v>147</v>
      </c>
      <c r="D28" s="235" t="s">
        <v>481</v>
      </c>
      <c r="E28" s="235" t="s">
        <v>482</v>
      </c>
      <c r="F28" s="235" t="s">
        <v>364</v>
      </c>
      <c r="G28" s="236"/>
      <c r="H28" s="237">
        <v>1141073</v>
      </c>
      <c r="I28" s="237" t="s">
        <v>409</v>
      </c>
      <c r="J28" s="236">
        <v>2024</v>
      </c>
      <c r="K28" s="238" t="s">
        <v>490</v>
      </c>
      <c r="L28" s="239" t="s">
        <v>50</v>
      </c>
      <c r="M28" s="236">
        <v>30</v>
      </c>
      <c r="N28" s="238" t="s">
        <v>403</v>
      </c>
      <c r="O28" s="240">
        <v>-6.3250000000000001E-2</v>
      </c>
      <c r="P28" s="241">
        <v>-2.09E-5</v>
      </c>
      <c r="Q28" s="242">
        <v>0</v>
      </c>
      <c r="R28" s="242">
        <v>0</v>
      </c>
      <c r="S28" s="241">
        <v>-6.6699999999999995E-4</v>
      </c>
      <c r="T28" s="241">
        <v>0</v>
      </c>
      <c r="U28" s="242">
        <v>-1.0743</v>
      </c>
      <c r="V28" s="243" t="s">
        <v>9</v>
      </c>
      <c r="W28" s="244">
        <v>0</v>
      </c>
      <c r="X28" s="245" t="s">
        <v>154</v>
      </c>
      <c r="Y28" s="246">
        <v>-4867</v>
      </c>
      <c r="Z28" s="247">
        <v>12500</v>
      </c>
      <c r="AA28" s="246">
        <v>0</v>
      </c>
      <c r="AB28" s="241" t="s">
        <v>491</v>
      </c>
      <c r="AC28" s="248">
        <v>700000</v>
      </c>
      <c r="AD28" s="242">
        <v>400000</v>
      </c>
      <c r="AE28" s="249" t="s">
        <v>492</v>
      </c>
      <c r="AF28" s="226" t="s">
        <v>9</v>
      </c>
      <c r="AG28" s="227">
        <f>VLOOKUP(A28,Investície!$A$2:$CS$30,37+(VALUE(RIGHT(J28,4))-VALUE(LEFT(J28,4))),0)</f>
        <v>1141073</v>
      </c>
      <c r="AH28" s="73">
        <f>VLOOKUP(A28,emisie_CO2!$A$2:$CS$30,35+Data!M28-(VALUE(RIGHT(J28,4))-VALUE(LEFT(J28,4))),0)</f>
        <v>1534.1004</v>
      </c>
      <c r="AI28" s="73">
        <f>VLOOKUP(A28,emisie_ostatné!$A$2:$CX$30,40+Data!M28-(VALUE(RIGHT(J28,4))-VALUE(LEFT(J28,4))),0)</f>
        <v>86971.516573815199</v>
      </c>
      <c r="AJ28" s="73">
        <f>VLOOKUP(A28,'komunálny odpad'!$A$2:$CS$30,35+Data!M28-(VALUE(RIGHT(J28,4))-VALUE(LEFT(J28,4))),0)</f>
        <v>0</v>
      </c>
      <c r="AK28" s="73">
        <f>VLOOKUP(A28,'zmena cien tepla'!$A$2:$CS$30,35+Data!M28-(VALUE(RIGHT(J28,4))-VALUE(LEFT(J28,4))),0)</f>
        <v>141143</v>
      </c>
      <c r="AL28" s="228">
        <f>VLOOKUP(A28,'výrobné a prevádzkové n'!$A$2:$CU$30,37+Data!M28-(VALUE(RIGHT(J28,4))-VALUE(LEFT(J28,4))),0)</f>
        <v>-8700000</v>
      </c>
      <c r="AM28" s="229">
        <f>INDEX(Investície!$CS$3:$CS$30,MATCH(Data!A28,Investície!$A$3:$A$30,0))</f>
        <v>-1097185.576923077</v>
      </c>
      <c r="AN28" s="73">
        <f>INDEX(emisie_CO2!$CS$3:$CS$30,MATCH(Data!A28,emisie_CO2!$A$3:$A$30,0))</f>
        <v>747.85114019024013</v>
      </c>
      <c r="AO28" s="73">
        <f>INDEX(emisie_ostatné!$CX$3:$CX$30,MATCH(Data!A28,emisie_ostatné!$A$3:$A$30,0))</f>
        <v>42370.473150975093</v>
      </c>
      <c r="AP28" s="73">
        <f>INDEX('komunálny odpad'!$CS$3:$CS$30,MATCH(Data!A28,'komunálny odpad'!$A$3:$A$30,0))</f>
        <v>0</v>
      </c>
      <c r="AQ28" s="73">
        <f>INDEX('zmena cien tepla'!$CS$3:$CS$30,MATCH(Data!A28,'zmena cien tepla'!$A$3:$A$30,0))</f>
        <v>71254.970616989274</v>
      </c>
      <c r="AR28" s="73">
        <f>INDEX('výrobné a prevádzkové n'!$CU$3:$CU$30,MATCH(Data!A28,'výrobné a prevádzkové n'!$A$3:$A$30,0))</f>
        <v>-4988086.5290378286</v>
      </c>
      <c r="AS28" s="230">
        <f t="shared" si="0"/>
        <v>1.8795099531558959E-2</v>
      </c>
      <c r="AT28" s="231"/>
      <c r="AU28" s="232"/>
      <c r="AV28" s="232"/>
      <c r="AW28" s="232"/>
      <c r="AX28" s="232"/>
      <c r="AY28" s="232"/>
      <c r="AZ28" s="232"/>
      <c r="BA28" s="233"/>
      <c r="BB28" s="234"/>
      <c r="BC28" s="234"/>
      <c r="BD28" s="234"/>
      <c r="BE28" s="234"/>
      <c r="BF28" s="234"/>
      <c r="BG28" s="234"/>
      <c r="BH28" s="234"/>
    </row>
    <row r="29" spans="1:60" s="188" customFormat="1" ht="41" customHeight="1" x14ac:dyDescent="0.35">
      <c r="A29" s="185">
        <v>31</v>
      </c>
      <c r="B29" s="235" t="s">
        <v>502</v>
      </c>
      <c r="C29" s="236" t="s">
        <v>147</v>
      </c>
      <c r="D29" s="236" t="s">
        <v>483</v>
      </c>
      <c r="E29" s="236" t="s">
        <v>484</v>
      </c>
      <c r="F29" s="236" t="s">
        <v>364</v>
      </c>
      <c r="G29" s="236"/>
      <c r="H29" s="236">
        <v>2550000</v>
      </c>
      <c r="I29" s="236" t="s">
        <v>409</v>
      </c>
      <c r="J29" s="236" t="s">
        <v>395</v>
      </c>
      <c r="K29" s="236" t="s">
        <v>490</v>
      </c>
      <c r="L29" s="236" t="s">
        <v>50</v>
      </c>
      <c r="M29" s="236">
        <v>30</v>
      </c>
      <c r="N29" s="236" t="s">
        <v>422</v>
      </c>
      <c r="O29" s="236">
        <v>0</v>
      </c>
      <c r="P29" s="236">
        <v>0</v>
      </c>
      <c r="Q29" s="236">
        <v>0</v>
      </c>
      <c r="R29" s="236">
        <v>0</v>
      </c>
      <c r="S29" s="236">
        <v>0</v>
      </c>
      <c r="T29" s="236">
        <v>0</v>
      </c>
      <c r="U29" s="236">
        <v>0</v>
      </c>
      <c r="V29" s="236">
        <v>0</v>
      </c>
      <c r="W29" s="236">
        <v>0</v>
      </c>
      <c r="X29" s="236" t="s">
        <v>154</v>
      </c>
      <c r="Y29" s="236">
        <v>0</v>
      </c>
      <c r="Z29" s="236" t="s">
        <v>493</v>
      </c>
      <c r="AA29" s="236">
        <v>0</v>
      </c>
      <c r="AB29" s="236" t="s">
        <v>491</v>
      </c>
      <c r="AC29" s="236">
        <v>700000</v>
      </c>
      <c r="AD29" s="236">
        <v>300000</v>
      </c>
      <c r="AE29" s="236" t="s">
        <v>494</v>
      </c>
      <c r="AF29" s="226" t="s">
        <v>9</v>
      </c>
      <c r="AG29" s="227">
        <f>VLOOKUP(A29,Investície!$A$2:$CS$30,37+(VALUE(RIGHT(J29,4))-VALUE(LEFT(J29,4))),0)</f>
        <v>2550000</v>
      </c>
      <c r="AH29" s="73">
        <f>VLOOKUP(A29,emisie_CO2!$A$2:$CS$30,35+Data!M29-(VALUE(RIGHT(J29,4))-VALUE(LEFT(J29,4))),0)</f>
        <v>0</v>
      </c>
      <c r="AI29" s="73">
        <f>VLOOKUP(A29,emisie_ostatné!$A$2:$CX$30,40+Data!M29-(VALUE(RIGHT(J29,4))-VALUE(LEFT(J29,4))),0)</f>
        <v>0</v>
      </c>
      <c r="AJ29" s="73">
        <f>VLOOKUP(A29,'komunálny odpad'!$A$2:$CS$30,35+Data!M29-(VALUE(RIGHT(J29,4))-VALUE(LEFT(J29,4))),0)</f>
        <v>0</v>
      </c>
      <c r="AK29" s="73">
        <f>VLOOKUP(A29,'zmena cien tepla'!$A$2:$CS$30,35+Data!M29-(VALUE(RIGHT(J29,4))-VALUE(LEFT(J29,4))),0)</f>
        <v>0</v>
      </c>
      <c r="AL29" s="228">
        <f>VLOOKUP(A29,'výrobné a prevádzkové n'!$A$2:$CU$30,37+Data!M29-(VALUE(RIGHT(J29,4))-VALUE(LEFT(J29,4))),0)</f>
        <v>-11200000</v>
      </c>
      <c r="AM29" s="229">
        <f>INDEX(Investície!$CS$3:$CS$30,MATCH(Data!A29,Investície!$A$3:$A$30,0))</f>
        <v>-2404770.7100591715</v>
      </c>
      <c r="AN29" s="73">
        <f>INDEX(emisie_CO2!$CS$3:$CS$30,MATCH(Data!A29,emisie_CO2!$A$3:$A$30,0))</f>
        <v>0</v>
      </c>
      <c r="AO29" s="73">
        <f>INDEX(emisie_ostatné!$CX$3:$CX$30,MATCH(Data!A29,emisie_ostatné!$A$3:$A$30,0))</f>
        <v>0</v>
      </c>
      <c r="AP29" s="73">
        <f>INDEX('komunálny odpad'!$CS$3:$CS$30,MATCH(Data!A29,'komunálny odpad'!$A$3:$A$30,0))</f>
        <v>0</v>
      </c>
      <c r="AQ29" s="73">
        <f>INDEX('zmena cien tepla'!$CS$3:$CS$30,MATCH(Data!A29,'zmena cien tepla'!$A$3:$A$30,0))</f>
        <v>0</v>
      </c>
      <c r="AR29" s="73">
        <f>INDEX('výrobné a prevádzkové n'!$CU$3:$CU$30,MATCH(Data!A29,'výrobné a prevádzkové n'!$A$3:$A$30,0))</f>
        <v>-6394982.7295356756</v>
      </c>
      <c r="AS29" s="230">
        <f t="shared" si="0"/>
        <v>0</v>
      </c>
      <c r="AT29" s="231"/>
      <c r="AU29" s="232"/>
      <c r="AV29" s="232"/>
      <c r="AW29" s="232"/>
      <c r="AX29" s="232"/>
      <c r="AY29" s="232"/>
      <c r="AZ29" s="232"/>
      <c r="BA29" s="233"/>
      <c r="BB29" s="234"/>
      <c r="BC29" s="234"/>
      <c r="BD29" s="234"/>
      <c r="BE29" s="234"/>
      <c r="BF29" s="234"/>
      <c r="BG29" s="234"/>
      <c r="BH29" s="234"/>
    </row>
    <row r="30" spans="1:60" x14ac:dyDescent="0.4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M30" s="81"/>
      <c r="AN30" s="81"/>
      <c r="AO30" s="81"/>
      <c r="AP30" s="81"/>
      <c r="AQ30" s="81"/>
      <c r="AR30" s="81"/>
      <c r="AS30" s="81"/>
      <c r="AT30" s="81"/>
    </row>
  </sheetData>
  <mergeCells count="7">
    <mergeCell ref="AG1:AL1"/>
    <mergeCell ref="AM1:AR1"/>
    <mergeCell ref="A1:K1"/>
    <mergeCell ref="L1:N1"/>
    <mergeCell ref="O1:X1"/>
    <mergeCell ref="Y1:Z1"/>
    <mergeCell ref="AA1:AE1"/>
  </mergeCells>
  <conditionalFormatting sqref="AS3:AT29">
    <cfRule type="colorScale" priority="3">
      <colorScale>
        <cfvo type="min"/>
        <cfvo type="percentile" val="50"/>
        <cfvo type="max"/>
        <color rgb="FFF8696B"/>
        <color rgb="FFFFEB84"/>
        <color rgb="FF63BE7B"/>
      </colorScale>
    </cfRule>
  </conditionalFormatting>
  <conditionalFormatting sqref="AF3:AF29">
    <cfRule type="colorScale" priority="5">
      <colorScale>
        <cfvo type="min"/>
        <cfvo type="percentile" val="50"/>
        <cfvo type="max"/>
        <color rgb="FFF8696B"/>
        <color rgb="FFFFEB84"/>
        <color rgb="FF63BE7B"/>
      </colorScale>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34"/>
  <sheetViews>
    <sheetView tabSelected="1" topLeftCell="C9" zoomScale="70" zoomScaleNormal="70" workbookViewId="0">
      <selection activeCell="L17" sqref="L17"/>
    </sheetView>
  </sheetViews>
  <sheetFormatPr defaultColWidth="8.90625" defaultRowHeight="16.5" x14ac:dyDescent="0.45"/>
  <cols>
    <col min="1" max="1" width="5" style="189" customWidth="1"/>
    <col min="2" max="2" width="6.54296875" style="189" customWidth="1"/>
    <col min="3" max="3" width="26.81640625" style="189" bestFit="1" customWidth="1"/>
    <col min="4" max="4" width="20.81640625" style="189" bestFit="1" customWidth="1"/>
    <col min="5" max="5" width="40.81640625" style="189" bestFit="1" customWidth="1"/>
    <col min="6" max="6" width="19.81640625" style="189" customWidth="1"/>
    <col min="7" max="7" width="19.54296875" style="189" customWidth="1"/>
    <col min="8" max="8" width="51" style="189" customWidth="1"/>
    <col min="9" max="9" width="19.81640625" style="189" customWidth="1"/>
    <col min="10" max="14" width="23.1796875" style="97" customWidth="1"/>
    <col min="15" max="15" width="15.453125" style="97" customWidth="1"/>
    <col min="16" max="16" width="11.1796875" style="97" bestFit="1" customWidth="1"/>
    <col min="17" max="16384" width="8.90625" style="97"/>
  </cols>
  <sheetData>
    <row r="1" spans="1:32" ht="17" thickBot="1" x14ac:dyDescent="0.5">
      <c r="A1" s="81"/>
      <c r="B1" s="81"/>
      <c r="C1" s="81"/>
      <c r="D1" s="81"/>
      <c r="E1" s="81"/>
      <c r="F1" s="81"/>
      <c r="G1" s="81"/>
      <c r="H1" s="81"/>
      <c r="I1" s="81"/>
      <c r="J1" s="81"/>
      <c r="K1" s="81"/>
      <c r="L1" s="81"/>
      <c r="M1" s="81"/>
      <c r="N1" s="81"/>
    </row>
    <row r="2" spans="1:32" ht="66" x14ac:dyDescent="0.45">
      <c r="A2" s="170" t="s">
        <v>12</v>
      </c>
      <c r="B2" s="171" t="s">
        <v>354</v>
      </c>
      <c r="C2" s="171" t="s">
        <v>13</v>
      </c>
      <c r="D2" s="171" t="s">
        <v>14</v>
      </c>
      <c r="E2" s="171" t="s">
        <v>15</v>
      </c>
      <c r="F2" s="171" t="s">
        <v>18</v>
      </c>
      <c r="G2" s="172" t="s">
        <v>19</v>
      </c>
      <c r="H2" s="170" t="s">
        <v>355</v>
      </c>
      <c r="I2" s="171" t="s">
        <v>363</v>
      </c>
      <c r="J2" s="171" t="s">
        <v>356</v>
      </c>
      <c r="K2" s="171" t="s">
        <v>398</v>
      </c>
      <c r="L2" s="171" t="s">
        <v>265</v>
      </c>
      <c r="M2" s="171" t="s">
        <v>357</v>
      </c>
      <c r="N2" s="171" t="s">
        <v>358</v>
      </c>
      <c r="O2" s="117" t="s">
        <v>305</v>
      </c>
      <c r="P2" s="117"/>
      <c r="Q2" s="117"/>
      <c r="R2" s="117"/>
      <c r="S2" s="117"/>
      <c r="T2" s="117"/>
      <c r="U2" s="117"/>
      <c r="V2" s="117"/>
      <c r="W2" s="117"/>
      <c r="X2" s="117"/>
      <c r="Y2" s="117"/>
      <c r="Z2" s="117"/>
      <c r="AA2" s="117"/>
      <c r="AB2" s="117"/>
      <c r="AC2" s="117"/>
      <c r="AD2" s="117"/>
      <c r="AE2" s="117"/>
      <c r="AF2" s="117"/>
    </row>
    <row r="3" spans="1:32" s="117" customFormat="1" ht="36.5" customHeight="1" thickBot="1" x14ac:dyDescent="0.5">
      <c r="A3" s="173">
        <v>10</v>
      </c>
      <c r="B3" s="174" t="s">
        <v>360</v>
      </c>
      <c r="C3" s="175" t="s">
        <v>499</v>
      </c>
      <c r="D3" s="175" t="s">
        <v>1</v>
      </c>
      <c r="E3" s="175" t="s">
        <v>426</v>
      </c>
      <c r="F3" s="176">
        <v>65000000</v>
      </c>
      <c r="G3" s="177" t="s">
        <v>428</v>
      </c>
      <c r="H3" s="178" t="str">
        <f>IF(INDEX(Data!$N$3:$N$29,MATCH(A3,Data!$A$3:$A$29,0))=0,"",INDEX(Data!$N$3:$N$29,MATCH(A3,Data!$A$3:$A$29,0)))</f>
        <v>neudržateľná cena tepla, pôvodný uhoľný zdroj neudržateľný svojím vplyvom na životné prostredie</v>
      </c>
      <c r="I3" s="179" t="str">
        <f>IF(INDEX(Data!$F$3:$F$29,MATCH(A3,Data!$A$3:$A$29,0))=0,"",INDEX(Data!$F$3:$F$29,MATCH(A3,Data!$A$3:$A$29,0)))</f>
        <v>Zdroj</v>
      </c>
      <c r="J3" s="180" t="str">
        <f>IFERROR(IF(LEN(INDEX(Data!$L$3:$L$29,MATCH(A3,Data!$A$3:$A$29,0)))=4,INDEX(Data!$L$3:$L$29,MATCH(A3,Data!$A$3:$A$29,0)),LEFT(INDEX(Data!$L$3:L$29,MATCH(A3,Data!$A$3:$A$29,0)),4)),"")</f>
        <v>nová</v>
      </c>
      <c r="K3" s="180" t="str">
        <f>IF(OR(INDEX(Data!$X$3:$X$29,MATCH('Priorizovaný zásobník'!A3,Data!$A$3:$A$29,0)),INDEX(Data!$AF$3:$AF$29,MATCH('Priorizovaný zásobník'!A3,Data!$A$3:$A$29,0))="áno"),"áno","nie")</f>
        <v>áno</v>
      </c>
      <c r="L3" s="181">
        <f>INDEX(Data!$AS$3:$AS$29,MATCH(A3,Data!$A$3:$A$29,0))</f>
        <v>16.567058781885667</v>
      </c>
      <c r="M3" s="180" t="str">
        <f>IFERROR(IF(LEN(INDEX(Data!$J$3:$J$29,MATCH(A3,Data!$A$3:$A$29,0)))=4,INDEX(Data!$J$3:$J$29,MATCH(A3,Data!$A$3:$A$29,0)),LEFT(INDEX(Data!$J$3:$J$29,MATCH(A3,Data!$A$3:$A$29,0)),4)),"")</f>
        <v>2022</v>
      </c>
      <c r="N3" s="182">
        <f>IF(AND(H3&lt;&gt;"Nie",I3="Zdroj"),1,IF(AND(H3&lt;&gt;"Nie",I3="Rozvody"),2,IF(AND(H3&lt;&gt;"Nie",I3="Rozvody (vytesnenie pary)"),1.9999999,IF(K3="áno",3,4))))</f>
        <v>1</v>
      </c>
      <c r="O3" s="183" t="str">
        <f>INDEX(Data!$J$2:$J$29,MATCH('Priorizovaný zásobník'!E3,Data!$D$2:$D$29,0))</f>
        <v>2022-2026</v>
      </c>
      <c r="P3" s="184"/>
      <c r="Q3" s="184"/>
    </row>
    <row r="4" spans="1:32" s="117" customFormat="1" ht="36.5" customHeight="1" thickBot="1" x14ac:dyDescent="0.5">
      <c r="A4" s="173">
        <v>29</v>
      </c>
      <c r="B4" s="174" t="s">
        <v>353</v>
      </c>
      <c r="C4" s="175" t="s">
        <v>502</v>
      </c>
      <c r="D4" s="175" t="s">
        <v>147</v>
      </c>
      <c r="E4" s="175" t="s">
        <v>479</v>
      </c>
      <c r="F4" s="176">
        <v>12654755</v>
      </c>
      <c r="G4" s="177" t="s">
        <v>453</v>
      </c>
      <c r="H4" s="178" t="str">
        <f>IF(INDEX(Data!$N$3:$N$29,MATCH(A4,Data!$A$3:$A$29,0))=0,"",INDEX(Data!$N$3:$N$29,MATCH(A4,Data!$A$3:$A$29,0)))</f>
        <v>Spoločenské škody nehrozia, pre MHTH hrozia ekonomické straty</v>
      </c>
      <c r="I4" s="179" t="str">
        <f>IF(INDEX(Data!$F$3:$F$29,MATCH(A4,Data!$A$3:$A$29,0))=0,"",INDEX(Data!$F$3:$F$29,MATCH(A4,Data!$A$3:$A$29,0)))</f>
        <v>Zdroj</v>
      </c>
      <c r="J4" s="180" t="str">
        <f>IFERROR(IF(LEN(INDEX(Data!$L$3:$L$29,MATCH(A4,Data!$A$3:$A$29,0)))=4,INDEX(Data!$L$3:$L$29,MATCH(A4,Data!$A$3:$A$29,0)),LEFT(INDEX(Data!$L$3:L$29,MATCH(A4,Data!$A$3:$A$29,0)),4)),"")</f>
        <v>nová</v>
      </c>
      <c r="K4" s="180" t="str">
        <f>IF(OR(INDEX(Data!$X$3:$X$29,MATCH('Priorizovaný zásobník'!A4,Data!$A$3:$A$29,0)),INDEX(Data!$AF$3:$AF$29,MATCH('Priorizovaný zásobník'!A4,Data!$A$3:$A$29,0))="áno"),"áno","nie")</f>
        <v>áno</v>
      </c>
      <c r="L4" s="181">
        <f>INDEX(Data!$AS$3:$AS$29,MATCH(A4,Data!$A$3:$A$29,0))</f>
        <v>7.7554344552889356</v>
      </c>
      <c r="M4" s="180" t="str">
        <f>IFERROR(IF(LEN(INDEX(Data!$J$3:$J$29,MATCH(A4,Data!$A$3:$A$29,0)))=4,INDEX(Data!$J$3:$J$29,MATCH(A4,Data!$A$3:$A$29,0)),LEFT(INDEX(Data!$J$3:$J$29,MATCH(A4,Data!$A$3:$A$29,0)),4)),"")</f>
        <v>2024</v>
      </c>
      <c r="N4" s="182">
        <f>IF(AND(H4&lt;&gt;"Nie",I4="Zdroj"),1,IF(AND(H4&lt;&gt;"Nie",I4="Rozvody"),2,IF(AND(H4&lt;&gt;"Nie",I4="Rozvody (vytesnenie pary)"),1.9999999,IF(K4="áno",3,4))))</f>
        <v>1</v>
      </c>
      <c r="O4" s="183" t="str">
        <f>INDEX(Data!$J$2:$J$29,MATCH('Priorizovaný zásobník'!E4,Data!$D$2:$D$29,0))</f>
        <v>2024 - 2025</v>
      </c>
      <c r="P4" s="184"/>
      <c r="Q4" s="184"/>
    </row>
    <row r="5" spans="1:32" s="117" customFormat="1" ht="36.5" customHeight="1" thickBot="1" x14ac:dyDescent="0.5">
      <c r="A5" s="173">
        <v>16</v>
      </c>
      <c r="B5" s="174" t="s">
        <v>359</v>
      </c>
      <c r="C5" s="175" t="s">
        <v>500</v>
      </c>
      <c r="D5" s="175" t="s">
        <v>117</v>
      </c>
      <c r="E5" s="175" t="s">
        <v>508</v>
      </c>
      <c r="F5" s="176">
        <v>49500000</v>
      </c>
      <c r="G5" s="177" t="s">
        <v>453</v>
      </c>
      <c r="H5" s="178" t="str">
        <f>IF(INDEX(Data!$N$3:$N$29,MATCH(A5,Data!$A$3:$A$29,0))=0,"",INDEX(Data!$N$3:$N$29,MATCH(A5,Data!$A$3:$A$29,0)))</f>
        <v>neudržateľná cena tepla, pôvodný uhoľný zdroj neudržateľný svojím vplyvom na životné prostredie</v>
      </c>
      <c r="I5" s="179" t="str">
        <f>IF(INDEX(Data!$F$3:$F$29,MATCH(A5,Data!$A$3:$A$29,0))=0,"",INDEX(Data!$F$3:$F$29,MATCH(A5,Data!$A$3:$A$29,0)))</f>
        <v>Zdroj</v>
      </c>
      <c r="J5" s="180">
        <f>IFERROR(IF(LEN(INDEX(Data!$L$3:$L$29,MATCH(A5,Data!$A$3:$A$29,0)))=4,INDEX(Data!$L$3:$L$29,MATCH(A5,Data!$A$3:$A$29,0)),LEFT(INDEX(Data!$L$3:L$29,MATCH(A5,Data!$A$3:$A$29,0)),4)),"")</f>
        <v>2035</v>
      </c>
      <c r="K5" s="180" t="str">
        <f>IF(OR(INDEX(Data!$X$3:$X$29,MATCH('Priorizovaný zásobník'!A5,Data!$A$3:$A$29,0)),INDEX(Data!$AF$3:$AF$29,MATCH('Priorizovaný zásobník'!A5,Data!$A$3:$A$29,0))="áno"),"áno","nie")</f>
        <v>áno</v>
      </c>
      <c r="L5" s="181">
        <f>INDEX(Data!$AS$3:$AS$29,MATCH(A5,Data!$A$3:$A$29,0))</f>
        <v>4.1951209768344695</v>
      </c>
      <c r="M5" s="180" t="str">
        <f>IFERROR(IF(LEN(INDEX(Data!$J$3:$J$29,MATCH(A5,Data!$A$3:$A$29,0)))=4,INDEX(Data!$J$3:$J$29,MATCH(A5,Data!$A$3:$A$29,0)),LEFT(INDEX(Data!$J$3:$J$29,MATCH(A5,Data!$A$3:$A$29,0)),4)),"")</f>
        <v>2024</v>
      </c>
      <c r="N5" s="182">
        <f>IF(AND(H5&lt;&gt;"Nie",I5="Zdroj"),1,IF(AND(H5&lt;&gt;"Nie",I5="Rozvody"),2,IF(AND(H5&lt;&gt;"Nie",I5="Rozvody (vytesnenie pary)"),1.9999999,IF(K5="áno",3,4))))</f>
        <v>1</v>
      </c>
      <c r="O5" s="183" t="str">
        <f>INDEX(Data!$J$2:$J$29,MATCH('Priorizovaný zásobník'!E5,Data!$D$2:$D$29,0))</f>
        <v>2024-2027</v>
      </c>
      <c r="P5" s="184"/>
      <c r="Q5" s="184"/>
    </row>
    <row r="6" spans="1:32" s="117" customFormat="1" ht="36.5" customHeight="1" thickBot="1" x14ac:dyDescent="0.5">
      <c r="A6" s="173">
        <v>23</v>
      </c>
      <c r="B6" s="174" t="s">
        <v>362</v>
      </c>
      <c r="C6" s="175" t="s">
        <v>501</v>
      </c>
      <c r="D6" s="175" t="s">
        <v>485</v>
      </c>
      <c r="E6" s="175" t="s">
        <v>511</v>
      </c>
      <c r="F6" s="176">
        <v>7818206</v>
      </c>
      <c r="G6" s="177" t="s">
        <v>453</v>
      </c>
      <c r="H6" s="178" t="str">
        <f>IF(INDEX(Data!$N$3:$N$29,MATCH(A6,Data!$A$3:$A$29,0))=0,"",INDEX(Data!$N$3:$N$29,MATCH(A6,Data!$A$3:$A$29,0)))</f>
        <v>eliminácia rizika z dôvodu nedodávok resp. výpadkov dodávky elektriny zo súčastnej TG2 z roku 1964.</v>
      </c>
      <c r="I6" s="179" t="str">
        <f>IF(INDEX(Data!$F$3:$F$29,MATCH(A6,Data!$A$3:$A$29,0))=0,"",INDEX(Data!$F$3:$F$29,MATCH(A6,Data!$A$3:$A$29,0)))</f>
        <v>Zdroj</v>
      </c>
      <c r="J6" s="180" t="str">
        <f>IFERROR(IF(LEN(INDEX(Data!$L$3:$L$29,MATCH(A6,Data!$A$3:$A$29,0)))=4,INDEX(Data!$L$3:$L$29,MATCH(A6,Data!$A$3:$A$29,0)),LEFT(INDEX(Data!$L$3:L$29,MATCH(A6,Data!$A$3:$A$29,0)),4)),"")</f>
        <v>nová</v>
      </c>
      <c r="K6" s="180" t="str">
        <f>IF(OR(INDEX(Data!$X$3:$X$29,MATCH('Priorizovaný zásobník'!A6,Data!$A$3:$A$29,0)),INDEX(Data!$AF$3:$AF$29,MATCH('Priorizovaný zásobník'!A6,Data!$A$3:$A$29,0))="áno"),"áno","nie")</f>
        <v>nie</v>
      </c>
      <c r="L6" s="181">
        <f>INDEX(Data!$AS$3:$AS$29,MATCH(A6,Data!$A$3:$A$29,0))</f>
        <v>4.0077028053056063</v>
      </c>
      <c r="M6" s="180" t="str">
        <f>IFERROR(IF(LEN(INDEX(Data!$J$3:$J$29,MATCH(A6,Data!$A$3:$A$29,0)))=4,INDEX(Data!$J$3:$J$29,MATCH(A6,Data!$A$3:$A$29,0)),LEFT(INDEX(Data!$J$3:$J$29,MATCH(A6,Data!$A$3:$A$29,0)),4)),"")</f>
        <v>2024</v>
      </c>
      <c r="N6" s="182">
        <f>IF(AND(H6&lt;&gt;"Nie",I6="Zdroj"),1,IF(AND(H6&lt;&gt;"Nie",I6="Rozvody"),2,IF(AND(H6&lt;&gt;"Nie",I6="Rozvody (vytesnenie pary)"),1.9999999,IF(K6="áno",3,4))))</f>
        <v>1</v>
      </c>
      <c r="O6" s="183" t="str">
        <f>INDEX(Data!$J$2:$J$29,MATCH('Priorizovaný zásobník'!E6,Data!$D$2:$D$29,0))</f>
        <v>2024 - 2025</v>
      </c>
      <c r="P6" s="184"/>
      <c r="Q6" s="184"/>
    </row>
    <row r="7" spans="1:32" s="117" customFormat="1" ht="36.5" customHeight="1" thickBot="1" x14ac:dyDescent="0.5">
      <c r="A7" s="173">
        <v>15</v>
      </c>
      <c r="B7" s="174" t="s">
        <v>359</v>
      </c>
      <c r="C7" s="175" t="s">
        <v>500</v>
      </c>
      <c r="D7" s="175" t="s">
        <v>117</v>
      </c>
      <c r="E7" s="175" t="s">
        <v>507</v>
      </c>
      <c r="F7" s="176">
        <v>27230354</v>
      </c>
      <c r="G7" s="177" t="s">
        <v>453</v>
      </c>
      <c r="H7" s="178" t="str">
        <f>IF(INDEX(Data!$N$3:$N$29,MATCH(A7,Data!$A$3:$A$29,0))=0,"",INDEX(Data!$N$3:$N$29,MATCH(A7,Data!$A$3:$A$29,0)))</f>
        <v>neudržateľná cena tepla, pôvodný uhoľný zdroj neudržateľný svojím vplyvom na životné prostredie</v>
      </c>
      <c r="I7" s="179" t="str">
        <f>IF(INDEX(Data!$F$3:$F$29,MATCH(A7,Data!$A$3:$A$29,0))=0,"",INDEX(Data!$F$3:$F$29,MATCH(A7,Data!$A$3:$A$29,0)))</f>
        <v>Zdroj</v>
      </c>
      <c r="J7" s="180">
        <f>IFERROR(IF(LEN(INDEX(Data!$L$3:$L$29,MATCH(A7,Data!$A$3:$A$29,0)))=4,INDEX(Data!$L$3:$L$29,MATCH(A7,Data!$A$3:$A$29,0)),LEFT(INDEX(Data!$L$3:L$29,MATCH(A7,Data!$A$3:$A$29,0)),4)),"")</f>
        <v>2035</v>
      </c>
      <c r="K7" s="180" t="str">
        <f>IF(OR(INDEX(Data!$X$3:$X$29,MATCH('Priorizovaný zásobník'!A7,Data!$A$3:$A$29,0)),INDEX(Data!$AF$3:$AF$29,MATCH('Priorizovaný zásobník'!A7,Data!$A$3:$A$29,0))="áno"),"áno","nie")</f>
        <v>nie</v>
      </c>
      <c r="L7" s="181">
        <f>INDEX(Data!$AS$3:$AS$29,MATCH(A7,Data!$A$3:$A$29,0))</f>
        <v>2.6611331790272561</v>
      </c>
      <c r="M7" s="180" t="str">
        <f>IFERROR(IF(LEN(INDEX(Data!$J$3:$J$29,MATCH(A7,Data!$A$3:$A$29,0)))=4,INDEX(Data!$J$3:$J$29,MATCH(A7,Data!$A$3:$A$29,0)),LEFT(INDEX(Data!$J$3:$J$29,MATCH(A7,Data!$A$3:$A$29,0)),4)),"")</f>
        <v>2023</v>
      </c>
      <c r="N7" s="182">
        <f>IF(AND(H7&lt;&gt;"Nie",I7="Zdroj"),1,IF(AND(H7&lt;&gt;"Nie",I7="Rozvody"),2,IF(AND(H7&lt;&gt;"Nie",I7="Rozvody (vytesnenie pary)"),1.9999999,IF(K7="áno",3,4))))</f>
        <v>1</v>
      </c>
      <c r="O7" s="183" t="str">
        <f>INDEX(Data!$J$2:$J$29,MATCH('Priorizovaný zásobník'!E7,Data!$D$2:$D$29,0))</f>
        <v>2023-2026</v>
      </c>
      <c r="P7" s="184"/>
      <c r="Q7" s="184"/>
    </row>
    <row r="8" spans="1:32" s="117" customFormat="1" ht="36.5" customHeight="1" thickBot="1" x14ac:dyDescent="0.5">
      <c r="A8" s="173">
        <v>6</v>
      </c>
      <c r="B8" s="174" t="s">
        <v>361</v>
      </c>
      <c r="C8" s="175" t="s">
        <v>498</v>
      </c>
      <c r="D8" s="175" t="s">
        <v>81</v>
      </c>
      <c r="E8" s="175" t="s">
        <v>506</v>
      </c>
      <c r="F8" s="176">
        <v>3241466</v>
      </c>
      <c r="G8" s="177" t="s">
        <v>406</v>
      </c>
      <c r="H8" s="178" t="str">
        <f>IF(INDEX(Data!$N$3:$N$29,MATCH(A8,Data!$A$3:$A$29,0))=0,"",INDEX(Data!$N$3:$N$29,MATCH(A8,Data!$A$3:$A$29,0)))</f>
        <v>Spoločenské škody nehrozia, pre MHTH hrozia ekonomické straty</v>
      </c>
      <c r="I8" s="179" t="str">
        <f>IF(INDEX(Data!$F$3:$F$29,MATCH(A8,Data!$A$3:$A$29,0))=0,"",INDEX(Data!$F$3:$F$29,MATCH(A8,Data!$A$3:$A$29,0)))</f>
        <v>Zdroj</v>
      </c>
      <c r="J8" s="180" t="str">
        <f>IFERROR(IF(LEN(INDEX(Data!$L$3:$L$29,MATCH(A8,Data!$A$3:$A$29,0)))=4,INDEX(Data!$L$3:$L$29,MATCH(A8,Data!$A$3:$A$29,0)),LEFT(INDEX(Data!$L$3:L$29,MATCH(A8,Data!$A$3:$A$29,0)),4)),"")</f>
        <v>nová</v>
      </c>
      <c r="K8" s="180" t="str">
        <f>IF(OR(INDEX(Data!$X$3:$X$29,MATCH('Priorizovaný zásobník'!A8,Data!$A$3:$A$29,0)),INDEX(Data!$AF$3:$AF$29,MATCH('Priorizovaný zásobník'!A8,Data!$A$3:$A$29,0))="áno"),"áno","nie")</f>
        <v>nie</v>
      </c>
      <c r="L8" s="181">
        <f>INDEX(Data!$AS$3:$AS$29,MATCH(A8,Data!$A$3:$A$29,0))</f>
        <v>1.9365604347131642</v>
      </c>
      <c r="M8" s="180">
        <f>IFERROR(IF(LEN(INDEX(Data!$J$3:$J$29,MATCH(A8,Data!$A$3:$A$29,0)))=4,INDEX(Data!$J$3:$J$29,MATCH(A8,Data!$A$3:$A$29,0)),LEFT(INDEX(Data!$J$3:$J$29,MATCH(A8,Data!$A$3:$A$29,0)),4)),"")</f>
        <v>2024</v>
      </c>
      <c r="N8" s="182">
        <f>IF(AND(H8&lt;&gt;"Nie",I8="Zdroj"),1,IF(AND(H8&lt;&gt;"Nie",I8="Rozvody"),2,IF(AND(H8&lt;&gt;"Nie",I8="Rozvody (vytesnenie pary)"),1.9999999,IF(K8="áno",3,4))))</f>
        <v>1</v>
      </c>
      <c r="O8" s="183">
        <f>INDEX(Data!$J$2:$J$29,MATCH('Priorizovaný zásobník'!E8,Data!$D$2:$D$29,0))</f>
        <v>2024</v>
      </c>
      <c r="P8" s="184"/>
      <c r="Q8" s="184"/>
    </row>
    <row r="9" spans="1:32" s="117" customFormat="1" ht="36.5" customHeight="1" thickBot="1" x14ac:dyDescent="0.5">
      <c r="A9" s="173">
        <v>4</v>
      </c>
      <c r="B9" s="174" t="s">
        <v>361</v>
      </c>
      <c r="C9" s="175" t="s">
        <v>498</v>
      </c>
      <c r="D9" s="175" t="s">
        <v>81</v>
      </c>
      <c r="E9" s="175" t="s">
        <v>504</v>
      </c>
      <c r="F9" s="176">
        <v>38209607.450000003</v>
      </c>
      <c r="G9" s="177" t="s">
        <v>406</v>
      </c>
      <c r="H9" s="178" t="str">
        <f>IF(INDEX(Data!$N$3:$N$29,MATCH(A9,Data!$A$3:$A$29,0))=0,"",INDEX(Data!$N$3:$N$29,MATCH(A9,Data!$A$3:$A$29,0)))</f>
        <v>zvýšená poruchovosť - prerušnie dodávok tepla</v>
      </c>
      <c r="I9" s="179" t="str">
        <f>IF(INDEX(Data!$F$3:$F$29,MATCH(A9,Data!$A$3:$A$29,0))=0,"",INDEX(Data!$F$3:$F$29,MATCH(A9,Data!$A$3:$A$29,0)))</f>
        <v>Zdroj</v>
      </c>
      <c r="J9" s="180">
        <f>IFERROR(IF(LEN(INDEX(Data!$L$3:$L$29,MATCH(A9,Data!$A$3:$A$29,0)))=4,INDEX(Data!$L$3:$L$29,MATCH(A9,Data!$A$3:$A$29,0)),LEFT(INDEX(Data!$L$3:L$29,MATCH(A9,Data!$A$3:$A$29,0)),4)),"")</f>
        <v>2026</v>
      </c>
      <c r="K9" s="180" t="str">
        <f>IF(OR(INDEX(Data!$X$3:$X$29,MATCH('Priorizovaný zásobník'!A9,Data!$A$3:$A$29,0)),INDEX(Data!$AF$3:$AF$29,MATCH('Priorizovaný zásobník'!A9,Data!$A$3:$A$29,0))="áno"),"áno","nie")</f>
        <v>nie</v>
      </c>
      <c r="L9" s="181">
        <f>INDEX(Data!$AS$3:$AS$29,MATCH(A9,Data!$A$3:$A$29,0))</f>
        <v>1.2267897349508008</v>
      </c>
      <c r="M9" s="180" t="str">
        <f>IFERROR(IF(LEN(INDEX(Data!$J$3:$J$29,MATCH(A9,Data!$A$3:$A$29,0)))=4,INDEX(Data!$J$3:$J$29,MATCH(A9,Data!$A$3:$A$29,0)),LEFT(INDEX(Data!$J$3:$J$29,MATCH(A9,Data!$A$3:$A$29,0)),4)),"")</f>
        <v>2024</v>
      </c>
      <c r="N9" s="182">
        <f>IF(AND(H9&lt;&gt;"Nie",I9="Zdroj"),1,IF(AND(H9&lt;&gt;"Nie",I9="Rozvody"),2,IF(AND(H9&lt;&gt;"Nie",I9="Rozvody (vytesnenie pary)"),1.9999999,IF(K9="áno",3,4))))</f>
        <v>1</v>
      </c>
      <c r="O9" s="183" t="str">
        <f>INDEX(Data!$J$2:$J$29,MATCH('Priorizovaný zásobník'!E9,Data!$D$2:$D$29,0))</f>
        <v>2024 - 2026</v>
      </c>
      <c r="P9" s="184"/>
      <c r="Q9" s="184"/>
    </row>
    <row r="10" spans="1:32" s="117" customFormat="1" ht="47.25" customHeight="1" x14ac:dyDescent="0.45">
      <c r="A10" s="173">
        <v>3</v>
      </c>
      <c r="B10" s="186" t="s">
        <v>361</v>
      </c>
      <c r="C10" s="175" t="s">
        <v>498</v>
      </c>
      <c r="D10" s="175" t="s">
        <v>87</v>
      </c>
      <c r="E10" s="175" t="s">
        <v>503</v>
      </c>
      <c r="F10" s="176">
        <v>55886483</v>
      </c>
      <c r="G10" s="177" t="s">
        <v>406</v>
      </c>
      <c r="H10" s="178" t="str">
        <f>IF(INDEX(Data!$N$3:$N$29,MATCH(A10,Data!$A$3:$A$29,0))=0,"",INDEX(Data!$N$3:$N$29,MATCH(A10,Data!$A$3:$A$29,0)))</f>
        <v>zvýšená poruchovosť - prerušnie dodávok tepla</v>
      </c>
      <c r="I10" s="179" t="str">
        <f>IF(INDEX(Data!$F$3:$F$29,MATCH(A10,Data!$A$3:$A$29,0))=0,"",INDEX(Data!$F$3:$F$29,MATCH(A10,Data!$A$3:$A$29,0)))</f>
        <v>Zdroj</v>
      </c>
      <c r="J10" s="180">
        <f>IFERROR(IF(LEN(INDEX(Data!$L$3:$L$29,MATCH(A10,Data!$A$3:$A$29,0)))=4,INDEX(Data!$L$3:$L$29,MATCH(A10,Data!$A$3:$A$29,0)),LEFT(INDEX(Data!$L$3:L$29,MATCH(A10,Data!$A$3:$A$29,0)),4)),"")</f>
        <v>2026</v>
      </c>
      <c r="K10" s="180" t="str">
        <f>IF(OR(INDEX(Data!$X$3:$X$29,MATCH('Priorizovaný zásobník'!A10,Data!$A$3:$A$29,0)),INDEX(Data!$AF$3:$AF$29,MATCH('Priorizovaný zásobník'!A10,Data!$A$3:$A$29,0))="áno"),"áno","nie")</f>
        <v>nie</v>
      </c>
      <c r="L10" s="181">
        <f>INDEX(Data!$AS$3:$AS$29,MATCH(A10,Data!$A$3:$A$29,0))</f>
        <v>0.67493868499077969</v>
      </c>
      <c r="M10" s="180" t="str">
        <f>IFERROR(IF(LEN(INDEX(Data!$J$3:$J$29,MATCH(A10,Data!$A$3:$A$29,0)))=4,INDEX(Data!$J$3:$J$29,MATCH(A10,Data!$A$3:$A$29,0)),LEFT(INDEX(Data!$J$3:$J$29,MATCH(A10,Data!$A$3:$A$29,0)),4)),"")</f>
        <v>2024</v>
      </c>
      <c r="N10" s="182">
        <f>IF(AND(H10&lt;&gt;"Nie",I10="Zdroj"),1,IF(AND(H10&lt;&gt;"Nie",I10="Rozvody"),2,IF(AND(H10&lt;&gt;"Nie",I10="Rozvody (vytesnenie pary)"),1.9999999,IF(K10="áno",3,4))))</f>
        <v>1</v>
      </c>
      <c r="O10" s="183" t="str">
        <f>INDEX(Data!$J$2:$J$29,MATCH('Priorizovaný zásobník'!E10,Data!$D$2:$D$29,0))</f>
        <v>2024 - 2025</v>
      </c>
      <c r="P10" s="184"/>
      <c r="Q10" s="184"/>
    </row>
    <row r="11" spans="1:32" s="117" customFormat="1" ht="36.5" customHeight="1" x14ac:dyDescent="0.45">
      <c r="A11" s="173">
        <v>17</v>
      </c>
      <c r="B11" s="186" t="s">
        <v>359</v>
      </c>
      <c r="C11" s="175" t="s">
        <v>500</v>
      </c>
      <c r="D11" s="175" t="s">
        <v>117</v>
      </c>
      <c r="E11" s="175" t="s">
        <v>451</v>
      </c>
      <c r="F11" s="176">
        <v>18500000</v>
      </c>
      <c r="G11" s="177" t="s">
        <v>409</v>
      </c>
      <c r="H11" s="178" t="str">
        <f>IF(INDEX(Data!$N$3:$N$29,MATCH(A11,Data!$A$3:$A$29,0))=0,"",INDEX(Data!$N$3:$N$29,MATCH(A11,Data!$A$3:$A$29,0)))</f>
        <v>eliminácia rizika z dôvodu nedodávok resp. výpadkov dodávky tepla pre obyvateľov v zimnou období</v>
      </c>
      <c r="I11" s="179" t="str">
        <f>IF(INDEX(Data!$F$3:$F$29,MATCH(A11,Data!$A$3:$A$29,0))=0,"",INDEX(Data!$F$3:$F$29,MATCH(A11,Data!$A$3:$A$29,0)))</f>
        <v>Rozvody (vytesnenie pary)</v>
      </c>
      <c r="J11" s="180">
        <f>IFERROR(IF(LEN(INDEX(Data!$L$3:$L$29,MATCH(A11,Data!$A$3:$A$29,0)))=4,INDEX(Data!$L$3:$L$29,MATCH(A11,Data!$A$3:$A$29,0)),LEFT(INDEX(Data!$L$3:L$29,MATCH(A11,Data!$A$3:$A$29,0)),4)),"")</f>
        <v>2026</v>
      </c>
      <c r="K11" s="180" t="str">
        <f>IF(OR(INDEX(Data!$X$3:$X$29,MATCH('Priorizovaný zásobník'!A11,Data!$A$3:$A$29,0)),INDEX(Data!$AF$3:$AF$29,MATCH('Priorizovaný zásobník'!A11,Data!$A$3:$A$29,0))="áno"),"áno","nie")</f>
        <v>nie</v>
      </c>
      <c r="L11" s="181">
        <f>INDEX(Data!$AS$3:$AS$29,MATCH(A11,Data!$A$3:$A$29,0))</f>
        <v>2.0933300806735642</v>
      </c>
      <c r="M11" s="180" t="str">
        <f>IFERROR(IF(LEN(INDEX(Data!$J$3:$J$29,MATCH(A11,Data!$A$3:$A$29,0)))=4,INDEX(Data!$J$3:$J$29,MATCH(A11,Data!$A$3:$A$29,0)),LEFT(INDEX(Data!$J$3:$J$29,MATCH(A11,Data!$A$3:$A$29,0)),4)),"")</f>
        <v>2024</v>
      </c>
      <c r="N11" s="182">
        <f>IF(AND(H11&lt;&gt;"Nie",I11="Zdroj"),1,IF(AND(H11&lt;&gt;"Nie",I11="Rozvody"),2,IF(AND(H11&lt;&gt;"Nie",I11="Rozvody (vytesnenie pary)"),1.9999999,IF(K11="áno",3,4))))</f>
        <v>1.9999998999999999</v>
      </c>
      <c r="O11" s="183" t="str">
        <f>INDEX(Data!$J$2:$J$29,MATCH('Priorizovaný zásobník'!E11,Data!$D$2:$D$29,0))</f>
        <v>2024-2026</v>
      </c>
      <c r="P11" s="184"/>
      <c r="Q11" s="184"/>
    </row>
    <row r="12" spans="1:32" s="117" customFormat="1" ht="36.5" customHeight="1" x14ac:dyDescent="0.45">
      <c r="A12" s="173">
        <v>8</v>
      </c>
      <c r="B12" s="186" t="s">
        <v>360</v>
      </c>
      <c r="C12" s="175" t="s">
        <v>499</v>
      </c>
      <c r="D12" s="175" t="s">
        <v>1</v>
      </c>
      <c r="E12" s="175" t="s">
        <v>416</v>
      </c>
      <c r="F12" s="176">
        <v>2794990.1</v>
      </c>
      <c r="G12" s="177" t="s">
        <v>418</v>
      </c>
      <c r="H12" s="178" t="str">
        <f>IF(INDEX(Data!$N$3:$N$29,MATCH(A12,Data!$A$3:$A$29,0))=0,"",INDEX(Data!$N$3:$N$29,MATCH(A12,Data!$A$3:$A$29,0)))</f>
        <v>eliminácia rizika z dôvodu nedodávok resp. výpadkov dodávky tepla pre obyvateľov v zimnou období</v>
      </c>
      <c r="I12" s="179" t="str">
        <f>IF(INDEX(Data!$F$3:$F$29,MATCH(A12,Data!$A$3:$A$29,0))=0,"",INDEX(Data!$F$3:$F$29,MATCH(A12,Data!$A$3:$A$29,0)))</f>
        <v>Rozvody</v>
      </c>
      <c r="J12" s="180" t="str">
        <f>IFERROR(IF(LEN(INDEX(Data!$L$3:$L$29,MATCH(A12,Data!$A$3:$A$29,0)))=4,INDEX(Data!$L$3:$L$29,MATCH(A12,Data!$A$3:$A$29,0)),LEFT(INDEX(Data!$L$3:L$29,MATCH(A12,Data!$A$3:$A$29,0)),4)),"")</f>
        <v>2023</v>
      </c>
      <c r="K12" s="180" t="str">
        <f>IF(OR(INDEX(Data!$X$3:$X$29,MATCH('Priorizovaný zásobník'!A12,Data!$A$3:$A$29,0)),INDEX(Data!$AF$3:$AF$29,MATCH('Priorizovaný zásobník'!A12,Data!$A$3:$A$29,0))="áno"),"áno","nie")</f>
        <v>nie</v>
      </c>
      <c r="L12" s="181">
        <f>INDEX(Data!$AS$3:$AS$29,MATCH(A12,Data!$A$3:$A$29,0))</f>
        <v>1.9266882643305807</v>
      </c>
      <c r="M12" s="180" t="str">
        <f>IFERROR(IF(LEN(INDEX(Data!$J$3:$J$29,MATCH(A12,Data!$A$3:$A$29,0)))=4,INDEX(Data!$J$3:$J$29,MATCH(A12,Data!$A$3:$A$29,0)),LEFT(INDEX(Data!$J$3:$J$29,MATCH(A12,Data!$A$3:$A$29,0)),4)),"")</f>
        <v>2023</v>
      </c>
      <c r="N12" s="182">
        <f>IF(AND(H12&lt;&gt;"Nie",I12="Zdroj"),1,IF(AND(H12&lt;&gt;"Nie",I12="Rozvody"),2,IF(AND(H12&lt;&gt;"Nie",I12="Rozvody (vytesnenie pary)"),1.9999999,IF(K12="áno",3,4))))</f>
        <v>2</v>
      </c>
      <c r="O12" s="183" t="str">
        <f>INDEX(Data!$J$2:$J$29,MATCH('Priorizovaný zásobník'!E12,Data!$D$2:$D$29,0))</f>
        <v>2023 - 2024</v>
      </c>
      <c r="P12" s="184"/>
      <c r="Q12" s="184"/>
    </row>
    <row r="13" spans="1:32" s="117" customFormat="1" ht="36.5" customHeight="1" x14ac:dyDescent="0.45">
      <c r="A13" s="173">
        <v>2</v>
      </c>
      <c r="B13" s="186" t="s">
        <v>361</v>
      </c>
      <c r="C13" s="175" t="s">
        <v>498</v>
      </c>
      <c r="D13" s="175" t="s">
        <v>81</v>
      </c>
      <c r="E13" s="175" t="s">
        <v>404</v>
      </c>
      <c r="F13" s="176">
        <v>1300000</v>
      </c>
      <c r="G13" s="177" t="s">
        <v>401</v>
      </c>
      <c r="H13" s="178" t="str">
        <f>IF(INDEX(Data!$N$3:$N$29,MATCH(A13,Data!$A$3:$A$29,0))=0,"",INDEX(Data!$N$3:$N$29,MATCH(A13,Data!$A$3:$A$29,0)))</f>
        <v>eliminácia rizika z dôvodu nedodávok resp. výpadkov dodávky tepla pre obyvateľov v zimnou období</v>
      </c>
      <c r="I13" s="179" t="str">
        <f>IF(INDEX(Data!$F$3:$F$29,MATCH(A13,Data!$A$3:$A$29,0))=0,"",INDEX(Data!$F$3:$F$29,MATCH(A13,Data!$A$3:$A$29,0)))</f>
        <v>Rozvody</v>
      </c>
      <c r="J13" s="180" t="str">
        <f>IFERROR(IF(LEN(INDEX(Data!$L$3:$L$29,MATCH(A13,Data!$A$3:$A$29,0)))=4,INDEX(Data!$L$3:$L$29,MATCH(A13,Data!$A$3:$A$29,0)),LEFT(INDEX(Data!$L$3:L$29,MATCH(A13,Data!$A$3:$A$29,0)),4)),"")</f>
        <v>2027</v>
      </c>
      <c r="K13" s="180" t="str">
        <f>IF(OR(INDEX(Data!$X$3:$X$29,MATCH('Priorizovaný zásobník'!A13,Data!$A$3:$A$29,0)),INDEX(Data!$AF$3:$AF$29,MATCH('Priorizovaný zásobník'!A13,Data!$A$3:$A$29,0))="áno"),"áno","nie")</f>
        <v>nie</v>
      </c>
      <c r="L13" s="181">
        <f>INDEX(Data!$AS$3:$AS$29,MATCH(A13,Data!$A$3:$A$29,0))</f>
        <v>1.6592505202486065</v>
      </c>
      <c r="M13" s="180">
        <f>IFERROR(IF(LEN(INDEX(Data!$J$3:$J$29,MATCH(A13,Data!$A$3:$A$29,0)))=4,INDEX(Data!$J$3:$J$29,MATCH(A13,Data!$A$3:$A$29,0)),LEFT(INDEX(Data!$J$3:$J$29,MATCH(A13,Data!$A$3:$A$29,0)),4)),"")</f>
        <v>2024</v>
      </c>
      <c r="N13" s="182">
        <f>IF(AND(H13&lt;&gt;"Nie",I13="Zdroj"),1,IF(AND(H13&lt;&gt;"Nie",I13="Rozvody"),2,IF(AND(H13&lt;&gt;"Nie",I13="Rozvody (vytesnenie pary)"),1.9999999,IF(K13="áno",3,4))))</f>
        <v>2</v>
      </c>
      <c r="O13" s="183">
        <f>INDEX(Data!$J$2:$J$29,MATCH('Priorizovaný zásobník'!E13,Data!$D$2:$D$29,0))</f>
        <v>2024</v>
      </c>
      <c r="P13" s="184"/>
      <c r="Q13" s="184"/>
    </row>
    <row r="14" spans="1:32" s="117" customFormat="1" ht="36.5" customHeight="1" x14ac:dyDescent="0.45">
      <c r="A14" s="173">
        <v>21</v>
      </c>
      <c r="B14" s="186" t="s">
        <v>362</v>
      </c>
      <c r="C14" s="175" t="s">
        <v>501</v>
      </c>
      <c r="D14" s="175" t="s">
        <v>485</v>
      </c>
      <c r="E14" s="175" t="s">
        <v>509</v>
      </c>
      <c r="F14" s="176">
        <v>5829894</v>
      </c>
      <c r="G14" s="177" t="s">
        <v>409</v>
      </c>
      <c r="H14" s="178" t="str">
        <f>IF(INDEX(Data!$N$3:$N$29,MATCH(A14,Data!$A$3:$A$29,0))=0,"",INDEX(Data!$N$3:$N$29,MATCH(A14,Data!$A$3:$A$29,0)))</f>
        <v>eliminácia rizika z dôvodu nedodávok resp. výpadkov dodávky tepla pre obyvateľov v zimnou období</v>
      </c>
      <c r="I14" s="179" t="str">
        <f>IF(INDEX(Data!$F$3:$F$29,MATCH(A14,Data!$A$3:$A$29,0))=0,"",INDEX(Data!$F$3:$F$29,MATCH(A14,Data!$A$3:$A$29,0)))</f>
        <v>Rozvody</v>
      </c>
      <c r="J14" s="180">
        <f>IFERROR(IF(LEN(INDEX(Data!$L$3:$L$29,MATCH(A14,Data!$A$3:$A$29,0)))=4,INDEX(Data!$L$3:$L$29,MATCH(A14,Data!$A$3:$A$29,0)),LEFT(INDEX(Data!$L$3:L$29,MATCH(A14,Data!$A$3:$A$29,0)),4)),"")</f>
        <v>2030</v>
      </c>
      <c r="K14" s="180" t="str">
        <f>IF(OR(INDEX(Data!$X$3:$X$29,MATCH('Priorizovaný zásobník'!A14,Data!$A$3:$A$29,0)),INDEX(Data!$AF$3:$AF$29,MATCH('Priorizovaný zásobník'!A14,Data!$A$3:$A$29,0))="áno"),"áno","nie")</f>
        <v>nie</v>
      </c>
      <c r="L14" s="181">
        <f>INDEX(Data!$AS$3:$AS$29,MATCH(A14,Data!$A$3:$A$29,0))</f>
        <v>0.86192745302464013</v>
      </c>
      <c r="M14" s="180">
        <f>IFERROR(IF(LEN(INDEX(Data!$J$3:$J$29,MATCH(A14,Data!$A$3:$A$29,0)))=4,INDEX(Data!$J$3:$J$29,MATCH(A14,Data!$A$3:$A$29,0)),LEFT(INDEX(Data!$J$3:$J$29,MATCH(A14,Data!$A$3:$A$29,0)),4)),"")</f>
        <v>2024</v>
      </c>
      <c r="N14" s="182">
        <f>IF(AND(H14&lt;&gt;"Nie",I14="Zdroj"),1,IF(AND(H14&lt;&gt;"Nie",I14="Rozvody"),2,IF(AND(H14&lt;&gt;"Nie",I14="Rozvody (vytesnenie pary)"),1.9999999,IF(K14="áno",3,4))))</f>
        <v>2</v>
      </c>
      <c r="O14" s="183">
        <f>INDEX(Data!$J$2:$J$29,MATCH('Priorizovaný zásobník'!E14,Data!$D$2:$D$29,0))</f>
        <v>2024</v>
      </c>
      <c r="P14" s="184"/>
      <c r="Q14" s="184"/>
    </row>
    <row r="15" spans="1:32" s="117" customFormat="1" ht="36.5" customHeight="1" x14ac:dyDescent="0.45">
      <c r="A15" s="173">
        <v>7</v>
      </c>
      <c r="B15" s="186" t="s">
        <v>361</v>
      </c>
      <c r="C15" s="175" t="s">
        <v>498</v>
      </c>
      <c r="D15" s="175" t="s">
        <v>412</v>
      </c>
      <c r="E15" s="175" t="s">
        <v>413</v>
      </c>
      <c r="F15" s="176">
        <v>2500000</v>
      </c>
      <c r="G15" s="177" t="s">
        <v>401</v>
      </c>
      <c r="H15" s="178" t="str">
        <f>IF(INDEX(Data!$N$3:$N$29,MATCH(A15,Data!$A$3:$A$29,0))=0,"",INDEX(Data!$N$3:$N$29,MATCH(A15,Data!$A$3:$A$29,0)))</f>
        <v>Spoločenské škody nehrozia, pre MHTH hrozia ekonomické straty</v>
      </c>
      <c r="I15" s="179" t="str">
        <f>IF(INDEX(Data!$F$3:$F$29,MATCH(A15,Data!$A$3:$A$29,0))=0,"",INDEX(Data!$F$3:$F$29,MATCH(A15,Data!$A$3:$A$29,0)))</f>
        <v>Rozvody</v>
      </c>
      <c r="J15" s="180" t="str">
        <f>IFERROR(IF(LEN(INDEX(Data!$L$3:$L$29,MATCH(A15,Data!$A$3:$A$29,0)))=4,INDEX(Data!$L$3:$L$29,MATCH(A15,Data!$A$3:$A$29,0)),LEFT(INDEX(Data!$L$3:L$29,MATCH(A15,Data!$A$3:$A$29,0)),4)),"")</f>
        <v>nová</v>
      </c>
      <c r="K15" s="180" t="str">
        <f>IF(OR(INDEX(Data!$X$3:$X$29,MATCH('Priorizovaný zásobník'!A15,Data!$A$3:$A$29,0)),INDEX(Data!$AF$3:$AF$29,MATCH('Priorizovaný zásobník'!A15,Data!$A$3:$A$29,0))="áno"),"áno","nie")</f>
        <v>nie</v>
      </c>
      <c r="L15" s="181">
        <f>INDEX(Data!$AS$3:$AS$29,MATCH(A15,Data!$A$3:$A$29,0))</f>
        <v>0.75075518250219175</v>
      </c>
      <c r="M15" s="180" t="str">
        <f>IFERROR(IF(LEN(INDEX(Data!$J$3:$J$29,MATCH(A15,Data!$A$3:$A$29,0)))=4,INDEX(Data!$J$3:$J$29,MATCH(A15,Data!$A$3:$A$29,0)),LEFT(INDEX(Data!$J$3:$J$29,MATCH(A15,Data!$A$3:$A$29,0)),4)),"")</f>
        <v>2024</v>
      </c>
      <c r="N15" s="182">
        <f>IF(AND(H15&lt;&gt;"Nie",I15="Zdroj"),1,IF(AND(H15&lt;&gt;"Nie",I15="Rozvody"),2,IF(AND(H15&lt;&gt;"Nie",I15="Rozvody (vytesnenie pary)"),1.9999999,IF(K15="áno",3,4))))</f>
        <v>2</v>
      </c>
      <c r="O15" s="183" t="str">
        <f>INDEX(Data!$J$2:$J$29,MATCH('Priorizovaný zásobník'!E15,Data!$D$2:$D$29,0))</f>
        <v>2024 - 2025</v>
      </c>
      <c r="P15" s="184"/>
      <c r="Q15" s="184"/>
    </row>
    <row r="16" spans="1:32" s="117" customFormat="1" ht="36.5" customHeight="1" x14ac:dyDescent="0.45">
      <c r="A16" s="173">
        <v>9</v>
      </c>
      <c r="B16" s="186" t="s">
        <v>360</v>
      </c>
      <c r="C16" s="175" t="s">
        <v>499</v>
      </c>
      <c r="D16" s="175" t="s">
        <v>1</v>
      </c>
      <c r="E16" s="175" t="s">
        <v>423</v>
      </c>
      <c r="F16" s="176">
        <v>7184877.5700000003</v>
      </c>
      <c r="G16" s="177" t="s">
        <v>418</v>
      </c>
      <c r="H16" s="178" t="str">
        <f>IF(INDEX(Data!$N$3:$N$29,MATCH(A16,Data!$A$3:$A$29,0))=0,"",INDEX(Data!$N$3:$N$29,MATCH(A16,Data!$A$3:$A$29,0)))</f>
        <v>eliminácia rizika z dôvodu nedodávok resp. výpadkov dodávky tepla pre obyvateľov v zimnou období</v>
      </c>
      <c r="I16" s="179" t="str">
        <f>IF(INDEX(Data!$F$3:$F$29,MATCH(A16,Data!$A$3:$A$29,0))=0,"",INDEX(Data!$F$3:$F$29,MATCH(A16,Data!$A$3:$A$29,0)))</f>
        <v>Rozvody</v>
      </c>
      <c r="J16" s="180" t="str">
        <f>IFERROR(IF(LEN(INDEX(Data!$L$3:$L$29,MATCH(A16,Data!$A$3:$A$29,0)))=4,INDEX(Data!$L$3:$L$29,MATCH(A16,Data!$A$3:$A$29,0)),LEFT(INDEX(Data!$L$3:L$29,MATCH(A16,Data!$A$3:$A$29,0)),4)),"")</f>
        <v>2023</v>
      </c>
      <c r="K16" s="180" t="str">
        <f>IF(OR(INDEX(Data!$X$3:$X$29,MATCH('Priorizovaný zásobník'!A16,Data!$A$3:$A$29,0)),INDEX(Data!$AF$3:$AF$29,MATCH('Priorizovaný zásobník'!A16,Data!$A$3:$A$29,0))="áno"),"áno","nie")</f>
        <v>nie</v>
      </c>
      <c r="L16" s="181">
        <f>INDEX(Data!$AS$3:$AS$29,MATCH(A16,Data!$A$3:$A$29,0))</f>
        <v>0.71965273462799706</v>
      </c>
      <c r="M16" s="180" t="str">
        <f>IFERROR(IF(LEN(INDEX(Data!$J$3:$J$29,MATCH(A16,Data!$A$3:$A$29,0)))=4,INDEX(Data!$J$3:$J$29,MATCH(A16,Data!$A$3:$A$29,0)),LEFT(INDEX(Data!$J$3:$J$29,MATCH(A16,Data!$A$3:$A$29,0)),4)),"")</f>
        <v>2023</v>
      </c>
      <c r="N16" s="182">
        <f>IF(AND(H16&lt;&gt;"Nie",I16="Zdroj"),1,IF(AND(H16&lt;&gt;"Nie",I16="Rozvody"),2,IF(AND(H16&lt;&gt;"Nie",I16="Rozvody (vytesnenie pary)"),1.9999999,IF(K16="áno",3,4))))</f>
        <v>2</v>
      </c>
      <c r="O16" s="183" t="str">
        <f>INDEX(Data!$J$2:$J$29,MATCH('Priorizovaný zásobník'!E16,Data!$D$2:$D$29,0))</f>
        <v>2023 - 2024</v>
      </c>
      <c r="P16" s="184"/>
      <c r="Q16" s="184"/>
    </row>
    <row r="17" spans="1:17" s="117" customFormat="1" ht="36.5" customHeight="1" x14ac:dyDescent="0.45">
      <c r="A17" s="173">
        <v>22</v>
      </c>
      <c r="B17" s="186" t="s">
        <v>362</v>
      </c>
      <c r="C17" s="175" t="s">
        <v>501</v>
      </c>
      <c r="D17" s="175" t="s">
        <v>485</v>
      </c>
      <c r="E17" s="175" t="s">
        <v>510</v>
      </c>
      <c r="F17" s="176">
        <v>5538228</v>
      </c>
      <c r="G17" s="177" t="s">
        <v>409</v>
      </c>
      <c r="H17" s="178" t="str">
        <f>IF(INDEX(Data!$N$3:$N$29,MATCH(A17,Data!$A$3:$A$29,0))=0,"",INDEX(Data!$N$3:$N$29,MATCH(A17,Data!$A$3:$A$29,0)))</f>
        <v>eliminácia rizika z dôvodu nedodávok resp. výpadkov dodávky tepla pre obyvateľov v zimnou období</v>
      </c>
      <c r="I17" s="179" t="str">
        <f>IF(INDEX(Data!$F$3:$F$29,MATCH(A17,Data!$A$3:$A$29,0))=0,"",INDEX(Data!$F$3:$F$29,MATCH(A17,Data!$A$3:$A$29,0)))</f>
        <v>Rozvody</v>
      </c>
      <c r="J17" s="180">
        <f>IFERROR(IF(LEN(INDEX(Data!$L$3:$L$29,MATCH(A17,Data!$A$3:$A$29,0)))=4,INDEX(Data!$L$3:$L$29,MATCH(A17,Data!$A$3:$A$29,0)),LEFT(INDEX(Data!$L$3:L$29,MATCH(A17,Data!$A$3:$A$29,0)),4)),"")</f>
        <v>2030</v>
      </c>
      <c r="K17" s="180" t="str">
        <f>IF(OR(INDEX(Data!$X$3:$X$29,MATCH('Priorizovaný zásobník'!A17,Data!$A$3:$A$29,0)),INDEX(Data!$AF$3:$AF$29,MATCH('Priorizovaný zásobník'!A17,Data!$A$3:$A$29,0))="áno"),"áno","nie")</f>
        <v>nie</v>
      </c>
      <c r="L17" s="181">
        <f>INDEX(Data!$AS$3:$AS$29,MATCH(A17,Data!$A$3:$A$29,0))</f>
        <v>0.65604751669804129</v>
      </c>
      <c r="M17" s="180">
        <f>IFERROR(IF(LEN(INDEX(Data!$J$3:$J$29,MATCH(A17,Data!$A$3:$A$29,0)))=4,INDEX(Data!$J$3:$J$29,MATCH(A17,Data!$A$3:$A$29,0)),LEFT(INDEX(Data!$J$3:$J$29,MATCH(A17,Data!$A$3:$A$29,0)),4)),"")</f>
        <v>2024</v>
      </c>
      <c r="N17" s="182">
        <f>IF(AND(H17&lt;&gt;"Nie",I17="Zdroj"),1,IF(AND(H17&lt;&gt;"Nie",I17="Rozvody"),2,IF(AND(H17&lt;&gt;"Nie",I17="Rozvody (vytesnenie pary)"),1.9999999,IF(K17="áno",3,4))))</f>
        <v>2</v>
      </c>
      <c r="O17" s="183">
        <f>INDEX(Data!$J$2:$J$29,MATCH('Priorizovaný zásobník'!E17,Data!$D$2:$D$29,0))</f>
        <v>2024</v>
      </c>
      <c r="P17" s="184"/>
      <c r="Q17" s="184"/>
    </row>
    <row r="18" spans="1:17" s="117" customFormat="1" ht="36.5" customHeight="1" x14ac:dyDescent="0.45">
      <c r="A18" s="173">
        <v>1</v>
      </c>
      <c r="B18" s="186" t="s">
        <v>361</v>
      </c>
      <c r="C18" s="175" t="s">
        <v>498</v>
      </c>
      <c r="D18" s="175" t="s">
        <v>81</v>
      </c>
      <c r="E18" s="175" t="s">
        <v>399</v>
      </c>
      <c r="F18" s="176">
        <v>7000000</v>
      </c>
      <c r="G18" s="177" t="s">
        <v>401</v>
      </c>
      <c r="H18" s="178" t="str">
        <f>IF(INDEX(Data!$N$3:$N$29,MATCH(A18,Data!$A$3:$A$29,0))=0,"",INDEX(Data!$N$3:$N$29,MATCH(A18,Data!$A$3:$A$29,0)))</f>
        <v>Spoločenské škody nehrozia, pre MHTH hrozia ekonomické straty</v>
      </c>
      <c r="I18" s="179" t="str">
        <f>IF(INDEX(Data!$F$3:$F$29,MATCH(A18,Data!$A$3:$A$29,0))=0,"",INDEX(Data!$F$3:$F$29,MATCH(A18,Data!$A$3:$A$29,0)))</f>
        <v>Rozvody</v>
      </c>
      <c r="J18" s="180" t="str">
        <f>IFERROR(IF(LEN(INDEX(Data!$L$3:$L$29,MATCH(A18,Data!$A$3:$A$29,0)))=4,INDEX(Data!$L$3:$L$29,MATCH(A18,Data!$A$3:$A$29,0)),LEFT(INDEX(Data!$L$3:L$29,MATCH(A18,Data!$A$3:$A$29,0)),4)),"")</f>
        <v>nová</v>
      </c>
      <c r="K18" s="180" t="str">
        <f>IF(OR(INDEX(Data!$X$3:$X$29,MATCH('Priorizovaný zásobník'!A18,Data!$A$3:$A$29,0)),INDEX(Data!$AF$3:$AF$29,MATCH('Priorizovaný zásobník'!A18,Data!$A$3:$A$29,0))="áno"),"áno","nie")</f>
        <v>nie</v>
      </c>
      <c r="L18" s="181">
        <f>INDEX(Data!$AS$3:$AS$29,MATCH(A18,Data!$A$3:$A$29,0))</f>
        <v>0.36369764309389885</v>
      </c>
      <c r="M18" s="180" t="str">
        <f>IFERROR(IF(LEN(INDEX(Data!$J$3:$J$29,MATCH(A18,Data!$A$3:$A$29,0)))=4,INDEX(Data!$J$3:$J$29,MATCH(A18,Data!$A$3:$A$29,0)),LEFT(INDEX(Data!$J$3:$J$29,MATCH(A18,Data!$A$3:$A$29,0)),4)),"")</f>
        <v>2024</v>
      </c>
      <c r="N18" s="182">
        <f>IF(AND(H18&lt;&gt;"Nie",I18="Zdroj"),1,IF(AND(H18&lt;&gt;"Nie",I18="Rozvody"),2,IF(AND(H18&lt;&gt;"Nie",I18="Rozvody (vytesnenie pary)"),1.9999999,IF(K18="áno",3,4))))</f>
        <v>2</v>
      </c>
      <c r="O18" s="183" t="str">
        <f>INDEX(Data!$J$2:$J$29,MATCH('Priorizovaný zásobník'!E18,Data!$D$2:$D$29,0))</f>
        <v>2024-2029</v>
      </c>
      <c r="P18" s="184"/>
      <c r="Q18" s="184"/>
    </row>
    <row r="19" spans="1:17" s="117" customFormat="1" ht="36.5" customHeight="1" x14ac:dyDescent="0.45">
      <c r="A19" s="173">
        <v>28</v>
      </c>
      <c r="B19" s="186" t="s">
        <v>353</v>
      </c>
      <c r="C19" s="175" t="s">
        <v>502</v>
      </c>
      <c r="D19" s="175" t="s">
        <v>147</v>
      </c>
      <c r="E19" s="175" t="s">
        <v>477</v>
      </c>
      <c r="F19" s="176">
        <v>13710979</v>
      </c>
      <c r="G19" s="177" t="s">
        <v>409</v>
      </c>
      <c r="H19" s="178" t="str">
        <f>IF(INDEX(Data!$N$3:$N$29,MATCH(A19,Data!$A$3:$A$29,0))=0,"",INDEX(Data!$N$3:$N$29,MATCH(A19,Data!$A$3:$A$29,0)))</f>
        <v>eliminácia rizika z dôvodu nedodávok resp. výpadkov dodávky tepla pre obyvateľov v zimnom období</v>
      </c>
      <c r="I19" s="179" t="str">
        <f>IF(INDEX(Data!$F$3:$F$29,MATCH(A19,Data!$A$3:$A$29,0))=0,"",INDEX(Data!$F$3:$F$29,MATCH(A19,Data!$A$3:$A$29,0)))</f>
        <v>Rozvody</v>
      </c>
      <c r="J19" s="180">
        <f>IFERROR(IF(LEN(INDEX(Data!$L$3:$L$29,MATCH(A19,Data!$A$3:$A$29,0)))=4,INDEX(Data!$L$3:$L$29,MATCH(A19,Data!$A$3:$A$29,0)),LEFT(INDEX(Data!$L$3:L$29,MATCH(A19,Data!$A$3:$A$29,0)),4)),"")</f>
        <v>2025</v>
      </c>
      <c r="K19" s="180" t="str">
        <f>IF(OR(INDEX(Data!$X$3:$X$29,MATCH('Priorizovaný zásobník'!A19,Data!$A$3:$A$29,0)),INDEX(Data!$AF$3:$AF$29,MATCH('Priorizovaný zásobník'!A19,Data!$A$3:$A$29,0))="áno"),"áno","nie")</f>
        <v>nie</v>
      </c>
      <c r="L19" s="181">
        <f>INDEX(Data!$AS$3:$AS$29,MATCH(A19,Data!$A$3:$A$29,0))</f>
        <v>0.34750228560668417</v>
      </c>
      <c r="M19" s="180">
        <f>IFERROR(IF(LEN(INDEX(Data!$J$3:$J$29,MATCH(A19,Data!$A$3:$A$29,0)))=4,INDEX(Data!$J$3:$J$29,MATCH(A19,Data!$A$3:$A$29,0)),LEFT(INDEX(Data!$J$3:$J$29,MATCH(A19,Data!$A$3:$A$29,0)),4)),"")</f>
        <v>2024</v>
      </c>
      <c r="N19" s="182">
        <f>IF(AND(H19&lt;&gt;"Nie",I19="Zdroj"),1,IF(AND(H19&lt;&gt;"Nie",I19="Rozvody"),2,IF(AND(H19&lt;&gt;"Nie",I19="Rozvody (vytesnenie pary)"),1.9999999,IF(K19="áno",3,4))))</f>
        <v>2</v>
      </c>
      <c r="O19" s="183">
        <f>INDEX(Data!$J$2:$J$29,MATCH('Priorizovaný zásobník'!E19,Data!$D$2:$D$29,0))</f>
        <v>2024</v>
      </c>
      <c r="P19" s="184"/>
      <c r="Q19" s="184"/>
    </row>
    <row r="20" spans="1:17" s="117" customFormat="1" ht="36.5" customHeight="1" x14ac:dyDescent="0.45">
      <c r="A20" s="173">
        <v>27</v>
      </c>
      <c r="B20" s="186" t="s">
        <v>353</v>
      </c>
      <c r="C20" s="175" t="s">
        <v>502</v>
      </c>
      <c r="D20" s="175" t="s">
        <v>147</v>
      </c>
      <c r="E20" s="175" t="s">
        <v>476</v>
      </c>
      <c r="F20" s="176">
        <v>4059358</v>
      </c>
      <c r="G20" s="177" t="s">
        <v>409</v>
      </c>
      <c r="H20" s="178" t="str">
        <f>IF(INDEX(Data!$N$3:$N$29,MATCH(A20,Data!$A$3:$A$29,0))=0,"",INDEX(Data!$N$3:$N$29,MATCH(A20,Data!$A$3:$A$29,0)))</f>
        <v>eliminácia rizika z dôvodu nedodávok resp. výpadkov dodávky tepla pre obyvateľov v zimnom období</v>
      </c>
      <c r="I20" s="179" t="str">
        <f>IF(INDEX(Data!$F$3:$F$29,MATCH(A20,Data!$A$3:$A$29,0))=0,"",INDEX(Data!$F$3:$F$29,MATCH(A20,Data!$A$3:$A$29,0)))</f>
        <v>Rozvody</v>
      </c>
      <c r="J20" s="180">
        <f>IFERROR(IF(LEN(INDEX(Data!$L$3:$L$29,MATCH(A20,Data!$A$3:$A$29,0)))=4,INDEX(Data!$L$3:$L$29,MATCH(A20,Data!$A$3:$A$29,0)),LEFT(INDEX(Data!$L$3:L$29,MATCH(A20,Data!$A$3:$A$29,0)),4)),"")</f>
        <v>2026</v>
      </c>
      <c r="K20" s="180" t="str">
        <f>IF(OR(INDEX(Data!$X$3:$X$29,MATCH('Priorizovaný zásobník'!A20,Data!$A$3:$A$29,0)),INDEX(Data!$AF$3:$AF$29,MATCH('Priorizovaný zásobník'!A20,Data!$A$3:$A$29,0))="áno"),"áno","nie")</f>
        <v>nie</v>
      </c>
      <c r="L20" s="181">
        <f>INDEX(Data!$AS$3:$AS$29,MATCH(A20,Data!$A$3:$A$29,0))</f>
        <v>0.28583989691912376</v>
      </c>
      <c r="M20" s="180" t="str">
        <f>IFERROR(IF(LEN(INDEX(Data!$J$3:$J$29,MATCH(A20,Data!$A$3:$A$29,0)))=4,INDEX(Data!$J$3:$J$29,MATCH(A20,Data!$A$3:$A$29,0)),LEFT(INDEX(Data!$J$3:$J$29,MATCH(A20,Data!$A$3:$A$29,0)),4)),"")</f>
        <v>2024</v>
      </c>
      <c r="N20" s="182">
        <f>IF(AND(H20&lt;&gt;"Nie",I20="Zdroj"),1,IF(AND(H20&lt;&gt;"Nie",I20="Rozvody"),2,IF(AND(H20&lt;&gt;"Nie",I20="Rozvody (vytesnenie pary)"),1.9999999,IF(K20="áno",3,4))))</f>
        <v>2</v>
      </c>
      <c r="O20" s="183" t="str">
        <f>INDEX(Data!$J$2:$J$29,MATCH('Priorizovaný zásobník'!E20,Data!$D$2:$D$29,0))</f>
        <v>2024 - 2026</v>
      </c>
      <c r="P20" s="184"/>
      <c r="Q20" s="184"/>
    </row>
    <row r="21" spans="1:17" s="117" customFormat="1" ht="36.5" customHeight="1" x14ac:dyDescent="0.45">
      <c r="A21" s="173">
        <v>5</v>
      </c>
      <c r="B21" s="186" t="s">
        <v>361</v>
      </c>
      <c r="C21" s="175" t="s">
        <v>498</v>
      </c>
      <c r="D21" s="175" t="s">
        <v>81</v>
      </c>
      <c r="E21" s="175" t="s">
        <v>505</v>
      </c>
      <c r="F21" s="176">
        <v>10026280</v>
      </c>
      <c r="G21" s="177" t="s">
        <v>409</v>
      </c>
      <c r="H21" s="178" t="str">
        <f>IF(INDEX(Data!$N$3:$N$29,MATCH(A21,Data!$A$3:$A$29,0))=0,"",INDEX(Data!$N$3:$N$29,MATCH(A21,Data!$A$3:$A$29,0)))</f>
        <v>Spoločenské škody nehrozia, pre MHTH hrozia ekonomické straty</v>
      </c>
      <c r="I21" s="179" t="str">
        <f>IF(INDEX(Data!$F$3:$F$29,MATCH(A21,Data!$A$3:$A$29,0))=0,"",INDEX(Data!$F$3:$F$29,MATCH(A21,Data!$A$3:$A$29,0)))</f>
        <v>Rozvody</v>
      </c>
      <c r="J21" s="180" t="str">
        <f>IFERROR(IF(LEN(INDEX(Data!$L$3:$L$29,MATCH(A21,Data!$A$3:$A$29,0)))=4,INDEX(Data!$L$3:$L$29,MATCH(A21,Data!$A$3:$A$29,0)),LEFT(INDEX(Data!$L$3:L$29,MATCH(A21,Data!$A$3:$A$29,0)),4)),"")</f>
        <v>nová</v>
      </c>
      <c r="K21" s="180" t="str">
        <f>IF(OR(INDEX(Data!$X$3:$X$29,MATCH('Priorizovaný zásobník'!A21,Data!$A$3:$A$29,0)),INDEX(Data!$AF$3:$AF$29,MATCH('Priorizovaný zásobník'!A21,Data!$A$3:$A$29,0))="áno"),"áno","nie")</f>
        <v>nie</v>
      </c>
      <c r="L21" s="181">
        <f>INDEX(Data!$AS$3:$AS$29,MATCH(A21,Data!$A$3:$A$29,0))</f>
        <v>0.17553501653174114</v>
      </c>
      <c r="M21" s="180">
        <f>IFERROR(IF(LEN(INDEX(Data!$J$3:$J$29,MATCH(A21,Data!$A$3:$A$29,0)))=4,INDEX(Data!$J$3:$J$29,MATCH(A21,Data!$A$3:$A$29,0)),LEFT(INDEX(Data!$J$3:$J$29,MATCH(A21,Data!$A$3:$A$29,0)),4)),"")</f>
        <v>2024</v>
      </c>
      <c r="N21" s="182">
        <f>IF(AND(H21&lt;&gt;"Nie",I21="Zdroj"),1,IF(AND(H21&lt;&gt;"Nie",I21="Rozvody"),2,IF(AND(H21&lt;&gt;"Nie",I21="Rozvody (vytesnenie pary)"),1.9999999,IF(K21="áno",3,4))))</f>
        <v>2</v>
      </c>
      <c r="O21" s="183">
        <f>INDEX(Data!$J$2:$J$29,MATCH('Priorizovaný zásobník'!E21,Data!$D$2:$D$29,0))</f>
        <v>2024</v>
      </c>
      <c r="P21" s="184"/>
      <c r="Q21" s="184"/>
    </row>
    <row r="22" spans="1:17" s="117" customFormat="1" ht="36.5" customHeight="1" x14ac:dyDescent="0.45">
      <c r="A22" s="173">
        <v>30</v>
      </c>
      <c r="B22" s="186" t="s">
        <v>353</v>
      </c>
      <c r="C22" s="175" t="s">
        <v>502</v>
      </c>
      <c r="D22" s="175" t="s">
        <v>147</v>
      </c>
      <c r="E22" s="175" t="s">
        <v>481</v>
      </c>
      <c r="F22" s="176">
        <v>1141073</v>
      </c>
      <c r="G22" s="177" t="s">
        <v>409</v>
      </c>
      <c r="H22" s="178" t="str">
        <f>IF(INDEX(Data!$N$3:$N$29,MATCH(A22,Data!$A$3:$A$29,0))=0,"",INDEX(Data!$N$3:$N$29,MATCH(A22,Data!$A$3:$A$29,0)))</f>
        <v>Spoločenské škody nehrozia, pre MHTH hrozia ekonomické straty</v>
      </c>
      <c r="I22" s="179" t="str">
        <f>IF(INDEX(Data!$F$3:$F$29,MATCH(A22,Data!$A$3:$A$29,0))=0,"",INDEX(Data!$F$3:$F$29,MATCH(A22,Data!$A$3:$A$29,0)))</f>
        <v>Rozvody</v>
      </c>
      <c r="J22" s="180" t="str">
        <f>IFERROR(IF(LEN(INDEX(Data!$L$3:$L$29,MATCH(A22,Data!$A$3:$A$29,0)))=4,INDEX(Data!$L$3:$L$29,MATCH(A22,Data!$A$3:$A$29,0)),LEFT(INDEX(Data!$L$3:L$29,MATCH(A22,Data!$A$3:$A$29,0)),4)),"")</f>
        <v>nová</v>
      </c>
      <c r="K22" s="180" t="str">
        <f>IF(OR(INDEX(Data!$X$3:$X$29,MATCH('Priorizovaný zásobník'!A22,Data!$A$3:$A$29,0)),INDEX(Data!$AF$3:$AF$29,MATCH('Priorizovaný zásobník'!A22,Data!$A$3:$A$29,0))="áno"),"áno","nie")</f>
        <v>nie</v>
      </c>
      <c r="L22" s="181">
        <f>INDEX(Data!$AS$3:$AS$29,MATCH(A22,Data!$A$3:$A$29,0))</f>
        <v>1.8795099531558959E-2</v>
      </c>
      <c r="M22" s="180">
        <f>IFERROR(IF(LEN(INDEX(Data!$J$3:$J$29,MATCH(A22,Data!$A$3:$A$29,0)))=4,INDEX(Data!$J$3:$J$29,MATCH(A22,Data!$A$3:$A$29,0)),LEFT(INDEX(Data!$J$3:$J$29,MATCH(A22,Data!$A$3:$A$29,0)),4)),"")</f>
        <v>2024</v>
      </c>
      <c r="N22" s="182">
        <f>IF(AND(H22&lt;&gt;"Nie",I22="Zdroj"),1,IF(AND(H22&lt;&gt;"Nie",I22="Rozvody"),2,IF(AND(H22&lt;&gt;"Nie",I22="Rozvody (vytesnenie pary)"),1.9999999,IF(K22="áno",3,4))))</f>
        <v>2</v>
      </c>
      <c r="O22" s="183">
        <f>INDEX(Data!$J$2:$J$29,MATCH('Priorizovaný zásobník'!E22,Data!$D$2:$D$29,0))</f>
        <v>2024</v>
      </c>
      <c r="P22" s="184"/>
      <c r="Q22" s="184"/>
    </row>
    <row r="23" spans="1:17" s="117" customFormat="1" ht="36.5" customHeight="1" x14ac:dyDescent="0.45">
      <c r="A23" s="173">
        <v>12</v>
      </c>
      <c r="B23" s="186" t="s">
        <v>360</v>
      </c>
      <c r="C23" s="175" t="s">
        <v>499</v>
      </c>
      <c r="D23" s="175" t="s">
        <v>1</v>
      </c>
      <c r="E23" s="175" t="s">
        <v>439</v>
      </c>
      <c r="F23" s="176">
        <v>10000000</v>
      </c>
      <c r="G23" s="177" t="s">
        <v>435</v>
      </c>
      <c r="H23" s="178" t="str">
        <f>IF(INDEX(Data!$N$3:$N$29,MATCH(A23,Data!$A$3:$A$29,0))=0,"",INDEX(Data!$N$3:$N$29,MATCH(A23,Data!$A$3:$A$29,0)))</f>
        <v>Nie</v>
      </c>
      <c r="I23" s="179" t="str">
        <f>IF(INDEX(Data!$F$3:$F$29,MATCH(A23,Data!$A$3:$A$29,0))=0,"",INDEX(Data!$F$3:$F$29,MATCH(A23,Data!$A$3:$A$29,0)))</f>
        <v>Zdroj</v>
      </c>
      <c r="J23" s="180" t="str">
        <f>IFERROR(IF(LEN(INDEX(Data!$L$3:$L$29,MATCH(A23,Data!$A$3:$A$29,0)))=4,INDEX(Data!$L$3:$L$29,MATCH(A23,Data!$A$3:$A$29,0)),LEFT(INDEX(Data!$L$3:L$29,MATCH(A23,Data!$A$3:$A$29,0)),4)),"")</f>
        <v>nová</v>
      </c>
      <c r="K23" s="180" t="str">
        <f>IF(OR(INDEX(Data!$X$3:$X$29,MATCH('Priorizovaný zásobník'!A23,Data!$A$3:$A$29,0)),INDEX(Data!$AF$3:$AF$29,MATCH('Priorizovaný zásobník'!A23,Data!$A$3:$A$29,0))="áno"),"áno","nie")</f>
        <v>áno</v>
      </c>
      <c r="L23" s="181">
        <f>INDEX(Data!$AS$3:$AS$29,MATCH(A23,Data!$A$3:$A$29,0))</f>
        <v>6.1176868156992228</v>
      </c>
      <c r="M23" s="180">
        <f>IFERROR(IF(LEN(INDEX(Data!$J$3:$J$29,MATCH(A23,Data!$A$3:$A$29,0)))=4,INDEX(Data!$J$3:$J$29,MATCH(A23,Data!$A$3:$A$29,0)),LEFT(INDEX(Data!$J$3:$J$29,MATCH(A23,Data!$A$3:$A$29,0)),4)),"")</f>
        <v>2027</v>
      </c>
      <c r="N23" s="182">
        <f>IF(AND(H23&lt;&gt;"Nie",I23="Zdroj"),1,IF(AND(H23&lt;&gt;"Nie",I23="Rozvody"),2,IF(AND(H23&lt;&gt;"Nie",I23="Rozvody (vytesnenie pary)"),1.9999999,IF(K23="áno",3,4))))</f>
        <v>3</v>
      </c>
      <c r="O23" s="183">
        <f>INDEX(Data!$J$2:$J$29,MATCH('Priorizovaný zásobník'!E23,Data!$D$2:$D$29,0))</f>
        <v>2027</v>
      </c>
      <c r="P23" s="184"/>
      <c r="Q23" s="184"/>
    </row>
    <row r="24" spans="1:17" s="117" customFormat="1" ht="36.5" customHeight="1" x14ac:dyDescent="0.45">
      <c r="A24" s="173">
        <v>24</v>
      </c>
      <c r="B24" s="186" t="s">
        <v>362</v>
      </c>
      <c r="C24" s="175" t="s">
        <v>501</v>
      </c>
      <c r="D24" s="175" t="s">
        <v>485</v>
      </c>
      <c r="E24" s="175" t="s">
        <v>463</v>
      </c>
      <c r="F24" s="176">
        <v>1571000</v>
      </c>
      <c r="G24" s="177" t="s">
        <v>513</v>
      </c>
      <c r="H24" s="178" t="str">
        <f>IF(INDEX(Data!$N$3:$N$29,MATCH(A24,Data!$A$3:$A$29,0))=0,"",INDEX(Data!$N$3:$N$29,MATCH(A24,Data!$A$3:$A$29,0)))</f>
        <v>Nie</v>
      </c>
      <c r="I24" s="179" t="str">
        <f>IF(INDEX(Data!$F$3:$F$29,MATCH(A24,Data!$A$3:$A$29,0))=0,"",INDEX(Data!$F$3:$F$29,MATCH(A24,Data!$A$3:$A$29,0)))</f>
        <v>Zdroj</v>
      </c>
      <c r="J24" s="180" t="str">
        <f>IFERROR(IF(LEN(INDEX(Data!$L$3:$L$29,MATCH(A24,Data!$A$3:$A$29,0)))=4,INDEX(Data!$L$3:$L$29,MATCH(A24,Data!$A$3:$A$29,0)),LEFT(INDEX(Data!$L$3:L$29,MATCH(A24,Data!$A$3:$A$29,0)),4)),"")</f>
        <v>nová</v>
      </c>
      <c r="K24" s="180" t="str">
        <f>IF(OR(INDEX(Data!$X$3:$X$29,MATCH('Priorizovaný zásobník'!A24,Data!$A$3:$A$29,0)),INDEX(Data!$AF$3:$AF$29,MATCH('Priorizovaný zásobník'!A24,Data!$A$3:$A$29,0))="áno"),"áno","nie")</f>
        <v>áno</v>
      </c>
      <c r="L24" s="181">
        <f>INDEX(Data!$AS$3:$AS$29,MATCH(A24,Data!$A$3:$A$29,0))</f>
        <v>0.63343097594031528</v>
      </c>
      <c r="M24" s="180" t="str">
        <f>IFERROR(IF(LEN(INDEX(Data!$J$3:$J$29,MATCH(A24,Data!$A$3:$A$29,0)))=4,INDEX(Data!$J$3:$J$29,MATCH(A24,Data!$A$3:$A$29,0)),LEFT(INDEX(Data!$J$3:$J$29,MATCH(A24,Data!$A$3:$A$29,0)),4)),"")</f>
        <v>2024</v>
      </c>
      <c r="N24" s="182">
        <f>IF(AND(H24&lt;&gt;"Nie",I24="Zdroj"),1,IF(AND(H24&lt;&gt;"Nie",I24="Rozvody"),2,IF(AND(H24&lt;&gt;"Nie",I24="Rozvody (vytesnenie pary)"),1.9999999,IF(K24="áno",3,4))))</f>
        <v>3</v>
      </c>
      <c r="O24" s="183" t="str">
        <f>INDEX(Data!$J$2:$J$29,MATCH('Priorizovaný zásobník'!E24,Data!$D$2:$D$29,0))</f>
        <v>2024-2025</v>
      </c>
      <c r="P24" s="184"/>
      <c r="Q24" s="184"/>
    </row>
    <row r="25" spans="1:17" ht="27" customHeight="1" x14ac:dyDescent="0.45">
      <c r="A25" s="173">
        <v>11</v>
      </c>
      <c r="B25" s="186" t="s">
        <v>360</v>
      </c>
      <c r="C25" s="175" t="s">
        <v>499</v>
      </c>
      <c r="D25" s="175" t="s">
        <v>1</v>
      </c>
      <c r="E25" s="175" t="s">
        <v>433</v>
      </c>
      <c r="F25" s="176">
        <v>6500000</v>
      </c>
      <c r="G25" s="177" t="s">
        <v>435</v>
      </c>
      <c r="H25" s="178" t="str">
        <f>IF(INDEX(Data!$N$3:$N$29,MATCH(A25,Data!$A$3:$A$29,0))=0,"",INDEX(Data!$N$3:$N$29,MATCH(A25,Data!$A$3:$A$29,0)))</f>
        <v>Nie</v>
      </c>
      <c r="I25" s="179" t="str">
        <f>IF(INDEX(Data!$F$3:$F$29,MATCH(A25,Data!$A$3:$A$29,0))=0,"",INDEX(Data!$F$3:$F$29,MATCH(A25,Data!$A$3:$A$29,0)))</f>
        <v>Zdroj</v>
      </c>
      <c r="J25" s="180" t="str">
        <f>IFERROR(IF(LEN(INDEX(Data!$L$3:$L$29,MATCH(A25,Data!$A$3:$A$29,0)))=4,INDEX(Data!$L$3:$L$29,MATCH(A25,Data!$A$3:$A$29,0)),LEFT(INDEX(Data!$L$3:L$29,MATCH(A25,Data!$A$3:$A$29,0)),4)),"")</f>
        <v>nová</v>
      </c>
      <c r="K25" s="180" t="str">
        <f>IF(OR(INDEX(Data!$X$3:$X$29,MATCH('Priorizovaný zásobník'!A25,Data!$A$3:$A$29,0)),INDEX(Data!$AF$3:$AF$29,MATCH('Priorizovaný zásobník'!A25,Data!$A$3:$A$29,0))="áno"),"áno","nie")</f>
        <v>nie</v>
      </c>
      <c r="L25" s="181">
        <f>INDEX(Data!$AS$3:$AS$29,MATCH(A25,Data!$A$3:$A$29,0))</f>
        <v>0.23143709999065468</v>
      </c>
      <c r="M25" s="180" t="str">
        <f>IFERROR(IF(LEN(INDEX(Data!$J$3:$J$29,MATCH(A25,Data!$A$3:$A$29,0)))=4,INDEX(Data!$J$3:$J$29,MATCH(A25,Data!$A$3:$A$29,0)),LEFT(INDEX(Data!$J$3:$J$29,MATCH(A25,Data!$A$3:$A$29,0)),4)),"")</f>
        <v>2024</v>
      </c>
      <c r="N25" s="182">
        <f>IF(AND(H25&lt;&gt;"Nie",I25="Zdroj"),1,IF(AND(H25&lt;&gt;"Nie",I25="Rozvody"),2,IF(AND(H25&lt;&gt;"Nie",I25="Rozvody (vytesnenie pary)"),1.9999999,IF(K25="áno",3,4))))</f>
        <v>4</v>
      </c>
      <c r="O25" s="183" t="str">
        <f>INDEX(Data!$J$2:$J$29,MATCH('Priorizovaný zásobník'!E25,Data!$D$2:$D$29,0))</f>
        <v>2024-2025</v>
      </c>
    </row>
    <row r="26" spans="1:17" ht="27" customHeight="1" x14ac:dyDescent="0.45">
      <c r="A26" s="173">
        <v>13</v>
      </c>
      <c r="B26" s="186" t="s">
        <v>360</v>
      </c>
      <c r="C26" s="175" t="s">
        <v>499</v>
      </c>
      <c r="D26" s="175" t="s">
        <v>1</v>
      </c>
      <c r="E26" s="175" t="s">
        <v>443</v>
      </c>
      <c r="F26" s="176">
        <v>1582156.31</v>
      </c>
      <c r="G26" s="177" t="s">
        <v>446</v>
      </c>
      <c r="H26" s="178" t="str">
        <f>IF(INDEX(Data!$N$3:$N$29,MATCH(A26,Data!$A$3:$A$29,0))=0,"",INDEX(Data!$N$3:$N$29,MATCH(A26,Data!$A$3:$A$29,0)))</f>
        <v>Nie</v>
      </c>
      <c r="I26" s="179" t="str">
        <f>IF(INDEX(Data!$F$3:$F$29,MATCH(A26,Data!$A$3:$A$29,0))=0,"",INDEX(Data!$F$3:$F$29,MATCH(A26,Data!$A$3:$A$29,0)))</f>
        <v>Zdroj</v>
      </c>
      <c r="J26" s="180" t="str">
        <f>IFERROR(IF(LEN(INDEX(Data!$L$3:$L$29,MATCH(A26,Data!$A$3:$A$29,0)))=4,INDEX(Data!$L$3:$L$29,MATCH(A26,Data!$A$3:$A$29,0)),LEFT(INDEX(Data!$L$3:L$29,MATCH(A26,Data!$A$3:$A$29,0)),4)),"")</f>
        <v>mode</v>
      </c>
      <c r="K26" s="180" t="str">
        <f>IF(OR(INDEX(Data!$X$3:$X$29,MATCH('Priorizovaný zásobník'!A26,Data!$A$3:$A$29,0)),INDEX(Data!$AF$3:$AF$29,MATCH('Priorizovaný zásobník'!A26,Data!$A$3:$A$29,0))="áno"),"áno","nie")</f>
        <v>nie</v>
      </c>
      <c r="L26" s="181">
        <f>INDEX(Data!$AS$3:$AS$29,MATCH(A26,Data!$A$3:$A$29,0))</f>
        <v>0</v>
      </c>
      <c r="M26" s="180" t="str">
        <f>IFERROR(IF(LEN(INDEX(Data!$J$3:$J$29,MATCH(A26,Data!$A$3:$A$29,0)))=4,INDEX(Data!$J$3:$J$29,MATCH(A26,Data!$A$3:$A$29,0)),LEFT(INDEX(Data!$J$3:$J$29,MATCH(A26,Data!$A$3:$A$29,0)),4)),"")</f>
        <v>2023</v>
      </c>
      <c r="N26" s="182">
        <f>IF(AND(H26&lt;&gt;"Nie",I26="Zdroj"),1,IF(AND(H26&lt;&gt;"Nie",I26="Rozvody"),2,IF(AND(H26&lt;&gt;"Nie",I26="Rozvody (vytesnenie pary)"),1.9999999,IF(K26="áno",3,4))))</f>
        <v>4</v>
      </c>
      <c r="O26" s="183" t="str">
        <f>INDEX(Data!$J$2:$J$29,MATCH('Priorizovaný zásobník'!E26,Data!$D$2:$D$29,0))</f>
        <v>2023-2024</v>
      </c>
    </row>
    <row r="27" spans="1:17" ht="27" customHeight="1" x14ac:dyDescent="0.45">
      <c r="A27" s="173">
        <v>14</v>
      </c>
      <c r="B27" s="186" t="s">
        <v>360</v>
      </c>
      <c r="C27" s="175" t="s">
        <v>499</v>
      </c>
      <c r="D27" s="175" t="s">
        <v>1</v>
      </c>
      <c r="E27" s="175" t="s">
        <v>445</v>
      </c>
      <c r="F27" s="176">
        <v>1400000</v>
      </c>
      <c r="G27" s="177" t="s">
        <v>446</v>
      </c>
      <c r="H27" s="178" t="str">
        <f>IF(INDEX(Data!$N$3:$N$29,MATCH(A27,Data!$A$3:$A$29,0))=0,"",INDEX(Data!$N$3:$N$29,MATCH(A27,Data!$A$3:$A$29,0)))</f>
        <v>Nie</v>
      </c>
      <c r="I27" s="179" t="str">
        <f>IF(INDEX(Data!$F$3:$F$29,MATCH(A27,Data!$A$3:$A$29,0))=0,"",INDEX(Data!$F$3:$F$29,MATCH(A27,Data!$A$3:$A$29,0)))</f>
        <v>Zdroj</v>
      </c>
      <c r="J27" s="180" t="str">
        <f>IFERROR(IF(LEN(INDEX(Data!$L$3:$L$29,MATCH(A27,Data!$A$3:$A$29,0)))=4,INDEX(Data!$L$3:$L$29,MATCH(A27,Data!$A$3:$A$29,0)),LEFT(INDEX(Data!$L$3:L$29,MATCH(A27,Data!$A$3:$A$29,0)),4)),"")</f>
        <v>mode</v>
      </c>
      <c r="K27" s="180" t="str">
        <f>IF(OR(INDEX(Data!$X$3:$X$29,MATCH('Priorizovaný zásobník'!A27,Data!$A$3:$A$29,0)),INDEX(Data!$AF$3:$AF$29,MATCH('Priorizovaný zásobník'!A27,Data!$A$3:$A$29,0))="áno"),"áno","nie")</f>
        <v>nie</v>
      </c>
      <c r="L27" s="181">
        <f>INDEX(Data!$AS$3:$AS$29,MATCH(A27,Data!$A$3:$A$29,0))</f>
        <v>0</v>
      </c>
      <c r="M27" s="180" t="str">
        <f>IFERROR(IF(LEN(INDEX(Data!$J$3:$J$29,MATCH(A27,Data!$A$3:$A$29,0)))=4,INDEX(Data!$J$3:$J$29,MATCH(A27,Data!$A$3:$A$29,0)),LEFT(INDEX(Data!$J$3:$J$29,MATCH(A27,Data!$A$3:$A$29,0)),4)),"")</f>
        <v>2024</v>
      </c>
      <c r="N27" s="182">
        <f>IF(AND(H27&lt;&gt;"Nie",I27="Zdroj"),1,IF(AND(H27&lt;&gt;"Nie",I27="Rozvody"),2,IF(AND(H27&lt;&gt;"Nie",I27="Rozvody (vytesnenie pary)"),1.9999999,IF(K27="áno",3,4))))</f>
        <v>4</v>
      </c>
      <c r="O27" s="183" t="str">
        <f>INDEX(Data!$J$2:$J$29,MATCH('Priorizovaný zásobník'!E27,Data!$D$2:$D$29,0))</f>
        <v>2024-2025</v>
      </c>
    </row>
    <row r="28" spans="1:17" ht="27" customHeight="1" x14ac:dyDescent="0.45">
      <c r="A28" s="173">
        <v>25</v>
      </c>
      <c r="B28" s="186" t="s">
        <v>362</v>
      </c>
      <c r="C28" s="175" t="s">
        <v>501</v>
      </c>
      <c r="D28" s="175" t="s">
        <v>485</v>
      </c>
      <c r="E28" s="175" t="s">
        <v>465</v>
      </c>
      <c r="F28" s="176">
        <v>1200000</v>
      </c>
      <c r="G28" s="177" t="s">
        <v>473</v>
      </c>
      <c r="H28" s="178" t="str">
        <f>IF(INDEX(Data!$N$3:$N$29,MATCH(A28,Data!$A$3:$A$29,0))=0,"",INDEX(Data!$N$3:$N$29,MATCH(A28,Data!$A$3:$A$29,0)))</f>
        <v>Nie</v>
      </c>
      <c r="I28" s="179" t="str">
        <f>IF(INDEX(Data!$F$3:$F$29,MATCH(A28,Data!$A$3:$A$29,0))=0,"",INDEX(Data!$F$3:$F$29,MATCH(A28,Data!$A$3:$A$29,0)))</f>
        <v>Zdroj</v>
      </c>
      <c r="J28" s="180" t="str">
        <f>IFERROR(IF(LEN(INDEX(Data!$L$3:$L$29,MATCH(A28,Data!$A$3:$A$29,0)))=4,INDEX(Data!$L$3:$L$29,MATCH(A28,Data!$A$3:$A$29,0)),LEFT(INDEX(Data!$L$3:L$29,MATCH(A28,Data!$A$3:$A$29,0)),4)),"")</f>
        <v>nová</v>
      </c>
      <c r="K28" s="180" t="str">
        <f>IF(OR(INDEX(Data!$X$3:$X$29,MATCH('Priorizovaný zásobník'!A28,Data!$A$3:$A$29,0)),INDEX(Data!$AF$3:$AF$29,MATCH('Priorizovaný zásobník'!A28,Data!$A$3:$A$29,0))="áno"),"áno","nie")</f>
        <v>nie</v>
      </c>
      <c r="L28" s="181">
        <f>INDEX(Data!$AS$3:$AS$29,MATCH(A28,Data!$A$3:$A$29,0))</f>
        <v>0</v>
      </c>
      <c r="M28" s="180" t="str">
        <f>IFERROR(IF(LEN(INDEX(Data!$J$3:$J$29,MATCH(A28,Data!$A$3:$A$29,0)))=4,INDEX(Data!$J$3:$J$29,MATCH(A28,Data!$A$3:$A$29,0)),LEFT(INDEX(Data!$J$3:$J$29,MATCH(A28,Data!$A$3:$A$29,0)),4)),"")</f>
        <v>2024</v>
      </c>
      <c r="N28" s="182">
        <f>IF(AND(H28&lt;&gt;"Nie",I28="Zdroj"),1,IF(AND(H28&lt;&gt;"Nie",I28="Rozvody"),2,IF(AND(H28&lt;&gt;"Nie",I28="Rozvody (vytesnenie pary)"),1.9999999,IF(K28="áno",3,4))))</f>
        <v>4</v>
      </c>
      <c r="O28" s="183" t="str">
        <f>INDEX(Data!$J$2:$J$29,MATCH('Priorizovaný zásobník'!E28,Data!$D$2:$D$29,0))</f>
        <v>2024-2025</v>
      </c>
    </row>
    <row r="29" spans="1:17" ht="27" customHeight="1" x14ac:dyDescent="0.45">
      <c r="A29" s="173">
        <v>31</v>
      </c>
      <c r="B29" s="186" t="s">
        <v>353</v>
      </c>
      <c r="C29" s="175" t="s">
        <v>502</v>
      </c>
      <c r="D29" s="175" t="s">
        <v>147</v>
      </c>
      <c r="E29" s="175" t="s">
        <v>483</v>
      </c>
      <c r="F29" s="176">
        <v>2550000</v>
      </c>
      <c r="G29" s="177" t="s">
        <v>409</v>
      </c>
      <c r="H29" s="178" t="str">
        <f>IF(INDEX(Data!$N$3:$N$29,MATCH(A29,Data!$A$3:$A$29,0))=0,"",INDEX(Data!$N$3:$N$29,MATCH(A29,Data!$A$3:$A$29,0)))</f>
        <v>Nie</v>
      </c>
      <c r="I29" s="179" t="str">
        <f>IF(INDEX(Data!$F$3:$F$29,MATCH(A29,Data!$A$3:$A$29,0))=0,"",INDEX(Data!$F$3:$F$29,MATCH(A29,Data!$A$3:$A$29,0)))</f>
        <v>Rozvody</v>
      </c>
      <c r="J29" s="180" t="str">
        <f>IFERROR(IF(LEN(INDEX(Data!$L$3:$L$29,MATCH(A29,Data!$A$3:$A$29,0)))=4,INDEX(Data!$L$3:$L$29,MATCH(A29,Data!$A$3:$A$29,0)),LEFT(INDEX(Data!$L$3:L$29,MATCH(A29,Data!$A$3:$A$29,0)),4)),"")</f>
        <v>nová</v>
      </c>
      <c r="K29" s="180" t="str">
        <f>IF(OR(INDEX(Data!$X$3:$X$29,MATCH('Priorizovaný zásobník'!A29,Data!$A$3:$A$29,0)),INDEX(Data!$AF$3:$AF$29,MATCH('Priorizovaný zásobník'!A29,Data!$A$3:$A$29,0))="áno"),"áno","nie")</f>
        <v>nie</v>
      </c>
      <c r="L29" s="181">
        <f>INDEX(Data!$AS$3:$AS$29,MATCH(A29,Data!$A$3:$A$29,0))</f>
        <v>0</v>
      </c>
      <c r="M29" s="180" t="str">
        <f>IFERROR(IF(LEN(INDEX(Data!$J$3:$J$29,MATCH(A29,Data!$A$3:$A$29,0)))=4,INDEX(Data!$J$3:$J$29,MATCH(A29,Data!$A$3:$A$29,0)),LEFT(INDEX(Data!$J$3:$J$29,MATCH(A29,Data!$A$3:$A$29,0)),4)),"")</f>
        <v>2023</v>
      </c>
      <c r="N29" s="182">
        <f>IF(AND(H29&lt;&gt;"Nie",I29="Zdroj"),1,IF(AND(H29&lt;&gt;"Nie",I29="Rozvody"),2,IF(AND(H29&lt;&gt;"Nie",I29="Rozvody (vytesnenie pary)"),1.9999999,IF(K29="áno",3,4))))</f>
        <v>4</v>
      </c>
      <c r="O29" s="183" t="str">
        <f>INDEX(Data!$J$2:$J$29,MATCH('Priorizovaný zásobník'!E29,Data!$D$2:$D$29,0))</f>
        <v>2023-2024</v>
      </c>
    </row>
    <row r="30" spans="1:17" ht="27" customHeight="1" x14ac:dyDescent="0.45">
      <c r="A30" s="173">
        <v>25</v>
      </c>
      <c r="B30" s="186" t="s">
        <v>362</v>
      </c>
      <c r="C30" s="175" t="s">
        <v>135</v>
      </c>
      <c r="D30" s="175" t="s">
        <v>485</v>
      </c>
      <c r="E30" s="175" t="s">
        <v>465</v>
      </c>
      <c r="F30" s="176">
        <v>1200000</v>
      </c>
      <c r="G30" s="177" t="s">
        <v>473</v>
      </c>
      <c r="H30" s="178" t="str">
        <f>IF(INDEX(Data!$N$3:$N$29,MATCH(A30,Data!$A$3:$A$29,0))=0,"",INDEX(Data!$N$3:$N$29,MATCH(A30,Data!$A$3:$A$29,0)))</f>
        <v>Nie</v>
      </c>
      <c r="I30" s="179" t="str">
        <f>IF(INDEX(Data!$F$3:$F$29,MATCH(A30,Data!$A$3:$A$29,0))=0,"",INDEX(Data!$F$3:$F$29,MATCH(A30,Data!$A$3:$A$29,0)))</f>
        <v>Zdroj</v>
      </c>
      <c r="J30" s="180" t="str">
        <f>IFERROR(IF(LEN(INDEX(Data!$L$3:$L$29,MATCH(A30,Data!$A$3:$A$29,0)))=4,INDEX(Data!$L$3:$L$29,MATCH(A30,Data!$A$3:$A$29,0)),LEFT(INDEX(Data!$L$3:L$29,MATCH(A30,Data!$A$3:$A$29,0)),4)),"")</f>
        <v>nová</v>
      </c>
      <c r="K30" s="180" t="str">
        <f>IF(OR(INDEX(Data!$X$3:$X$29,MATCH('Priorizovaný zásobník'!A30,Data!$A$3:$A$29,0)),INDEX(Data!$AF$3:$AF$29,MATCH('Priorizovaný zásobník'!A30,Data!$A$3:$A$29,0))="áno"),"áno","nie")</f>
        <v>nie</v>
      </c>
      <c r="L30" s="181">
        <f>INDEX(Data!$AS$3:$AS$29,MATCH(A30,Data!$A$3:$A$29,0))</f>
        <v>0</v>
      </c>
      <c r="M30" s="180" t="str">
        <f>IFERROR(IF(LEN(INDEX(Data!$J$3:$J$29,MATCH(A30,Data!$A$3:$A$29,0)))=4,INDEX(Data!$J$3:$J$29,MATCH(A30,Data!$A$3:$A$29,0)),LEFT(INDEX(Data!$J$3:$J$29,MATCH(A30,Data!$A$3:$A$29,0)),4)),"")</f>
        <v>2024</v>
      </c>
      <c r="N30" s="182">
        <f>IF(AND(H30&lt;&gt;"Nie",I30="Zdroj"),1,IF(AND(H30&lt;&gt;"Nie",I30="Rozvody"),2,IF(AND(H30&lt;&gt;"Nie",I30="Rozvody (vytesnenie pary)"),1.9999999,IF(K30="áno",3,4))))</f>
        <v>4</v>
      </c>
      <c r="O30" s="183" t="str">
        <f>INDEX(Data!$J$2:$J$29,MATCH('Priorizovaný zásobník'!E30,Data!$D$2:$D$29,0))</f>
        <v>2024-2025</v>
      </c>
    </row>
    <row r="31" spans="1:17" x14ac:dyDescent="0.45">
      <c r="A31" s="187"/>
      <c r="B31" s="187"/>
      <c r="C31" s="187"/>
      <c r="D31" s="187"/>
      <c r="E31" s="187"/>
      <c r="F31"/>
      <c r="G31" s="187"/>
      <c r="H31" s="187"/>
      <c r="I31" s="187"/>
      <c r="O31" s="183"/>
    </row>
    <row r="32" spans="1:17" x14ac:dyDescent="0.45">
      <c r="A32" s="187"/>
      <c r="B32" s="187"/>
      <c r="C32" s="187"/>
      <c r="D32" s="187"/>
      <c r="E32" s="187"/>
      <c r="F32" s="187"/>
      <c r="G32" s="187"/>
      <c r="H32" s="187"/>
      <c r="I32" s="187"/>
    </row>
    <row r="33" spans="1:9" x14ac:dyDescent="0.45">
      <c r="A33" s="187"/>
      <c r="B33" s="187"/>
      <c r="C33" s="187"/>
      <c r="D33" s="187"/>
      <c r="E33" s="187"/>
      <c r="F33" s="187"/>
      <c r="G33" s="187"/>
      <c r="H33" s="187"/>
      <c r="I33" s="187"/>
    </row>
    <row r="34" spans="1:9" x14ac:dyDescent="0.45">
      <c r="A34" s="187"/>
      <c r="B34" s="187"/>
      <c r="C34" s="187"/>
      <c r="D34" s="187"/>
      <c r="E34" s="187"/>
      <c r="F34" s="187"/>
      <c r="G34" s="187"/>
      <c r="H34" s="187"/>
      <c r="I34" s="187"/>
    </row>
    <row r="35" spans="1:9" x14ac:dyDescent="0.45">
      <c r="A35" s="187"/>
      <c r="B35" s="187"/>
      <c r="C35" s="187"/>
      <c r="D35" s="187"/>
      <c r="E35" s="187"/>
      <c r="F35" s="187"/>
      <c r="G35" s="187"/>
      <c r="H35" s="187"/>
      <c r="I35" s="187"/>
    </row>
    <row r="36" spans="1:9" x14ac:dyDescent="0.45">
      <c r="A36" s="187"/>
      <c r="B36" s="187"/>
      <c r="C36" s="187"/>
      <c r="D36" s="187"/>
      <c r="E36" s="187"/>
      <c r="F36" s="187"/>
      <c r="G36" s="187"/>
      <c r="H36" s="187"/>
      <c r="I36" s="187"/>
    </row>
    <row r="37" spans="1:9" x14ac:dyDescent="0.45">
      <c r="A37" s="187"/>
      <c r="B37" s="187"/>
      <c r="C37" s="187"/>
      <c r="D37" s="187"/>
      <c r="E37" s="187"/>
      <c r="F37" s="187"/>
      <c r="G37" s="187"/>
      <c r="H37" s="187"/>
      <c r="I37" s="187"/>
    </row>
    <row r="38" spans="1:9" x14ac:dyDescent="0.45">
      <c r="A38" s="187"/>
      <c r="B38" s="187"/>
      <c r="C38" s="187"/>
      <c r="D38" s="187"/>
      <c r="E38" s="187"/>
      <c r="F38" s="187"/>
      <c r="G38" s="187"/>
      <c r="H38" s="187"/>
      <c r="I38" s="187"/>
    </row>
    <row r="39" spans="1:9" x14ac:dyDescent="0.45">
      <c r="A39" s="187"/>
      <c r="B39" s="187"/>
      <c r="C39" s="187"/>
      <c r="D39" s="187"/>
      <c r="E39" s="187"/>
      <c r="F39" s="187"/>
      <c r="G39" s="187"/>
      <c r="H39" s="187"/>
      <c r="I39" s="187"/>
    </row>
    <row r="40" spans="1:9" x14ac:dyDescent="0.45">
      <c r="A40" s="187"/>
      <c r="B40" s="187"/>
      <c r="C40" s="187"/>
      <c r="D40" s="187"/>
      <c r="E40" s="187"/>
      <c r="F40" s="187"/>
      <c r="G40" s="187"/>
      <c r="H40" s="187"/>
      <c r="I40" s="187"/>
    </row>
    <row r="41" spans="1:9" x14ac:dyDescent="0.45">
      <c r="A41" s="187"/>
      <c r="B41" s="187"/>
      <c r="C41" s="187"/>
      <c r="D41" s="187"/>
      <c r="E41" s="187"/>
      <c r="F41" s="187"/>
      <c r="G41" s="187"/>
      <c r="H41" s="187"/>
      <c r="I41" s="187"/>
    </row>
    <row r="42" spans="1:9" x14ac:dyDescent="0.45">
      <c r="A42" s="187"/>
      <c r="B42" s="187"/>
      <c r="C42" s="187"/>
      <c r="D42" s="187"/>
      <c r="E42" s="187"/>
      <c r="F42" s="187"/>
      <c r="G42" s="187"/>
      <c r="H42" s="187"/>
      <c r="I42" s="187"/>
    </row>
    <row r="43" spans="1:9" x14ac:dyDescent="0.45">
      <c r="A43" s="187"/>
      <c r="B43" s="187"/>
      <c r="C43" s="187"/>
      <c r="D43" s="187"/>
      <c r="E43" s="187"/>
      <c r="F43" s="187"/>
      <c r="G43" s="187"/>
      <c r="H43" s="187"/>
      <c r="I43" s="187"/>
    </row>
    <row r="44" spans="1:9" x14ac:dyDescent="0.45">
      <c r="A44" s="187"/>
      <c r="B44" s="187"/>
      <c r="C44" s="187"/>
      <c r="D44" s="187"/>
      <c r="E44" s="187"/>
      <c r="F44" s="187"/>
      <c r="G44" s="187"/>
      <c r="H44" s="187"/>
      <c r="I44" s="187"/>
    </row>
    <row r="45" spans="1:9" x14ac:dyDescent="0.45">
      <c r="A45" s="187"/>
      <c r="B45" s="187"/>
      <c r="C45" s="187"/>
      <c r="D45" s="187"/>
      <c r="E45" s="187"/>
      <c r="F45" s="187"/>
      <c r="G45" s="187"/>
      <c r="H45" s="187"/>
      <c r="I45" s="187"/>
    </row>
    <row r="46" spans="1:9" x14ac:dyDescent="0.45">
      <c r="A46" s="187"/>
      <c r="B46" s="187"/>
      <c r="C46" s="187"/>
      <c r="D46" s="187"/>
      <c r="E46" s="187"/>
      <c r="F46" s="187"/>
      <c r="G46" s="187"/>
      <c r="H46" s="187"/>
      <c r="I46" s="187"/>
    </row>
    <row r="47" spans="1:9" x14ac:dyDescent="0.45">
      <c r="A47" s="187"/>
      <c r="B47" s="187"/>
      <c r="C47" s="187"/>
      <c r="D47" s="187"/>
      <c r="E47" s="187"/>
      <c r="F47" s="187"/>
      <c r="G47" s="187"/>
      <c r="H47" s="187"/>
      <c r="I47" s="187"/>
    </row>
    <row r="48" spans="1:9" x14ac:dyDescent="0.45">
      <c r="A48" s="187"/>
      <c r="B48" s="187"/>
      <c r="C48" s="187"/>
      <c r="D48" s="187"/>
      <c r="E48" s="187"/>
      <c r="F48" s="187"/>
      <c r="G48" s="187"/>
      <c r="H48" s="187"/>
      <c r="I48" s="187"/>
    </row>
    <row r="49" spans="1:9" x14ac:dyDescent="0.45">
      <c r="A49" s="187"/>
      <c r="B49" s="187"/>
      <c r="C49" s="187"/>
      <c r="D49" s="187"/>
      <c r="E49" s="187"/>
      <c r="F49" s="187"/>
      <c r="G49" s="187"/>
      <c r="H49" s="187"/>
      <c r="I49" s="187"/>
    </row>
    <row r="50" spans="1:9" x14ac:dyDescent="0.45">
      <c r="A50" s="187"/>
      <c r="B50" s="187"/>
      <c r="C50" s="187"/>
      <c r="D50" s="187"/>
      <c r="E50" s="187"/>
      <c r="F50" s="187"/>
      <c r="G50" s="187"/>
      <c r="H50" s="187"/>
      <c r="I50" s="187"/>
    </row>
    <row r="51" spans="1:9" x14ac:dyDescent="0.45">
      <c r="A51" s="187"/>
      <c r="B51" s="187"/>
      <c r="C51" s="187"/>
      <c r="D51" s="187"/>
      <c r="E51" s="187"/>
      <c r="F51" s="187"/>
      <c r="G51" s="187"/>
      <c r="H51" s="187"/>
      <c r="I51" s="187"/>
    </row>
    <row r="52" spans="1:9" x14ac:dyDescent="0.45">
      <c r="A52" s="187"/>
      <c r="B52" s="187"/>
      <c r="C52" s="187"/>
      <c r="D52" s="187"/>
      <c r="E52" s="187"/>
      <c r="F52" s="187"/>
      <c r="G52" s="187"/>
      <c r="H52" s="187"/>
      <c r="I52" s="187"/>
    </row>
    <row r="53" spans="1:9" x14ac:dyDescent="0.45">
      <c r="A53" s="187"/>
      <c r="B53" s="187"/>
      <c r="C53" s="187"/>
      <c r="D53" s="187"/>
      <c r="E53" s="187"/>
      <c r="F53" s="187"/>
      <c r="G53" s="187"/>
      <c r="H53" s="187"/>
      <c r="I53" s="187"/>
    </row>
    <row r="54" spans="1:9" x14ac:dyDescent="0.45">
      <c r="A54" s="187"/>
      <c r="B54" s="187"/>
      <c r="C54" s="187"/>
      <c r="D54" s="187"/>
      <c r="E54" s="187"/>
      <c r="F54" s="187"/>
      <c r="G54" s="187"/>
      <c r="H54" s="187"/>
      <c r="I54" s="187"/>
    </row>
    <row r="55" spans="1:9" x14ac:dyDescent="0.45">
      <c r="A55" s="187"/>
      <c r="B55" s="187"/>
      <c r="C55" s="187"/>
      <c r="D55" s="187"/>
      <c r="E55" s="187"/>
      <c r="F55" s="187"/>
      <c r="G55" s="187"/>
      <c r="H55" s="187"/>
      <c r="I55" s="187"/>
    </row>
    <row r="56" spans="1:9" x14ac:dyDescent="0.45">
      <c r="A56" s="187"/>
      <c r="B56" s="187"/>
      <c r="C56" s="187"/>
      <c r="D56" s="187"/>
      <c r="E56" s="187"/>
      <c r="F56" s="187"/>
      <c r="G56" s="187"/>
      <c r="H56" s="187"/>
      <c r="I56" s="187"/>
    </row>
    <row r="57" spans="1:9" x14ac:dyDescent="0.45">
      <c r="A57" s="187"/>
      <c r="B57" s="187"/>
      <c r="C57" s="187"/>
      <c r="D57" s="187"/>
      <c r="E57" s="187"/>
      <c r="F57" s="187"/>
      <c r="G57" s="187"/>
      <c r="H57" s="187"/>
      <c r="I57" s="187"/>
    </row>
    <row r="58" spans="1:9" x14ac:dyDescent="0.45">
      <c r="A58" s="187"/>
      <c r="B58" s="187"/>
      <c r="C58" s="187"/>
      <c r="D58" s="187"/>
      <c r="E58" s="187"/>
      <c r="F58" s="187"/>
      <c r="G58" s="187"/>
      <c r="H58" s="187"/>
      <c r="I58" s="187"/>
    </row>
    <row r="59" spans="1:9" x14ac:dyDescent="0.45">
      <c r="A59" s="187"/>
      <c r="B59" s="187"/>
      <c r="C59" s="187"/>
      <c r="D59" s="187"/>
      <c r="E59" s="187"/>
      <c r="F59" s="187"/>
      <c r="G59" s="187"/>
      <c r="H59" s="187"/>
      <c r="I59" s="187"/>
    </row>
    <row r="60" spans="1:9" x14ac:dyDescent="0.45">
      <c r="A60" s="187"/>
      <c r="B60" s="187"/>
      <c r="C60" s="187"/>
      <c r="D60" s="187"/>
      <c r="E60" s="187"/>
      <c r="F60" s="187"/>
      <c r="G60" s="187"/>
      <c r="H60" s="187"/>
      <c r="I60" s="187"/>
    </row>
    <row r="61" spans="1:9" x14ac:dyDescent="0.45">
      <c r="A61" s="187"/>
      <c r="B61" s="187"/>
      <c r="C61" s="187"/>
      <c r="D61" s="187"/>
      <c r="E61" s="187"/>
      <c r="F61" s="187"/>
      <c r="G61" s="187"/>
      <c r="H61" s="187"/>
      <c r="I61" s="187"/>
    </row>
    <row r="62" spans="1:9" x14ac:dyDescent="0.45">
      <c r="A62" s="187"/>
      <c r="B62" s="187"/>
      <c r="C62" s="187"/>
      <c r="D62" s="187"/>
      <c r="E62" s="187"/>
      <c r="F62" s="187"/>
      <c r="G62" s="187"/>
      <c r="H62" s="187"/>
      <c r="I62" s="187"/>
    </row>
    <row r="63" spans="1:9" x14ac:dyDescent="0.45">
      <c r="A63" s="187"/>
      <c r="B63" s="187"/>
      <c r="C63" s="187"/>
      <c r="D63" s="187"/>
      <c r="E63" s="187"/>
      <c r="F63" s="187"/>
      <c r="G63" s="187"/>
      <c r="H63" s="187"/>
      <c r="I63" s="187"/>
    </row>
    <row r="64" spans="1:9" x14ac:dyDescent="0.45">
      <c r="A64" s="187"/>
      <c r="B64" s="187"/>
      <c r="C64" s="187"/>
      <c r="D64" s="187"/>
      <c r="E64" s="187"/>
      <c r="F64" s="187"/>
      <c r="G64" s="187"/>
      <c r="H64" s="187"/>
      <c r="I64" s="187"/>
    </row>
    <row r="65" spans="1:9" x14ac:dyDescent="0.45">
      <c r="A65" s="187"/>
      <c r="B65" s="187"/>
      <c r="C65" s="187"/>
      <c r="D65" s="187"/>
      <c r="E65" s="187"/>
      <c r="F65" s="187"/>
      <c r="G65" s="187"/>
      <c r="H65" s="187"/>
      <c r="I65" s="187"/>
    </row>
    <row r="66" spans="1:9" x14ac:dyDescent="0.45">
      <c r="A66" s="187"/>
      <c r="B66" s="187"/>
      <c r="C66" s="187"/>
      <c r="D66" s="187"/>
      <c r="E66" s="187"/>
      <c r="F66" s="187"/>
      <c r="G66" s="187"/>
      <c r="H66" s="187"/>
      <c r="I66" s="187"/>
    </row>
    <row r="67" spans="1:9" x14ac:dyDescent="0.45">
      <c r="A67" s="187"/>
      <c r="B67" s="187"/>
      <c r="C67" s="187"/>
      <c r="D67" s="187"/>
      <c r="E67" s="187"/>
      <c r="F67" s="187"/>
      <c r="G67" s="187"/>
      <c r="H67" s="187"/>
      <c r="I67" s="187"/>
    </row>
    <row r="68" spans="1:9" x14ac:dyDescent="0.45">
      <c r="A68" s="187"/>
      <c r="B68" s="187"/>
      <c r="C68" s="187"/>
      <c r="D68" s="187"/>
      <c r="E68" s="187"/>
      <c r="F68" s="187"/>
      <c r="G68" s="187"/>
      <c r="H68" s="187"/>
      <c r="I68" s="187"/>
    </row>
    <row r="69" spans="1:9" x14ac:dyDescent="0.45">
      <c r="A69" s="187"/>
      <c r="B69" s="187"/>
      <c r="C69" s="187"/>
      <c r="D69" s="187"/>
      <c r="E69" s="187"/>
      <c r="F69" s="187"/>
      <c r="G69" s="187"/>
      <c r="H69" s="187"/>
      <c r="I69" s="187"/>
    </row>
    <row r="70" spans="1:9" x14ac:dyDescent="0.45">
      <c r="A70" s="187"/>
      <c r="B70" s="187"/>
      <c r="C70" s="187"/>
      <c r="D70" s="187"/>
      <c r="E70" s="187"/>
      <c r="F70" s="187"/>
      <c r="G70" s="187"/>
      <c r="H70" s="187"/>
      <c r="I70" s="187"/>
    </row>
    <row r="71" spans="1:9" x14ac:dyDescent="0.45">
      <c r="A71" s="187"/>
      <c r="B71" s="187"/>
      <c r="C71" s="187"/>
      <c r="D71" s="187"/>
      <c r="E71" s="187"/>
      <c r="F71" s="187"/>
      <c r="G71" s="187"/>
      <c r="H71" s="187"/>
      <c r="I71" s="187"/>
    </row>
    <row r="72" spans="1:9" x14ac:dyDescent="0.45">
      <c r="A72" s="187"/>
      <c r="B72" s="187"/>
      <c r="C72" s="187"/>
      <c r="D72" s="187"/>
      <c r="E72" s="187"/>
      <c r="F72" s="187"/>
      <c r="G72" s="187"/>
      <c r="H72" s="187"/>
      <c r="I72" s="187"/>
    </row>
    <row r="73" spans="1:9" x14ac:dyDescent="0.45">
      <c r="A73" s="187"/>
      <c r="B73" s="187"/>
      <c r="C73" s="187"/>
      <c r="D73" s="187"/>
      <c r="E73" s="187"/>
      <c r="F73" s="187"/>
      <c r="G73" s="187"/>
      <c r="H73" s="187"/>
      <c r="I73" s="187"/>
    </row>
    <row r="74" spans="1:9" x14ac:dyDescent="0.45">
      <c r="A74" s="187"/>
      <c r="B74" s="187"/>
      <c r="C74" s="187"/>
      <c r="D74" s="187"/>
      <c r="E74" s="187"/>
      <c r="F74" s="187"/>
      <c r="G74" s="187"/>
      <c r="H74" s="187"/>
      <c r="I74" s="187"/>
    </row>
    <row r="75" spans="1:9" x14ac:dyDescent="0.45">
      <c r="A75" s="187"/>
      <c r="B75" s="187"/>
      <c r="C75" s="187"/>
      <c r="D75" s="187"/>
      <c r="E75" s="187"/>
      <c r="F75" s="187"/>
      <c r="G75" s="187"/>
      <c r="H75" s="187"/>
      <c r="I75" s="187"/>
    </row>
    <row r="76" spans="1:9" x14ac:dyDescent="0.45">
      <c r="A76" s="187"/>
      <c r="B76" s="187"/>
      <c r="C76" s="187"/>
      <c r="D76" s="187"/>
      <c r="E76" s="187"/>
      <c r="F76" s="187"/>
      <c r="G76" s="187"/>
      <c r="H76" s="187"/>
      <c r="I76" s="187"/>
    </row>
    <row r="77" spans="1:9" x14ac:dyDescent="0.45">
      <c r="A77" s="187"/>
      <c r="B77" s="187"/>
      <c r="C77" s="187"/>
      <c r="D77" s="187"/>
      <c r="E77" s="187"/>
      <c r="F77" s="187"/>
      <c r="G77" s="187"/>
      <c r="H77" s="187"/>
      <c r="I77" s="187"/>
    </row>
    <row r="78" spans="1:9" x14ac:dyDescent="0.45">
      <c r="A78" s="187"/>
      <c r="B78" s="187"/>
      <c r="C78" s="187"/>
      <c r="D78" s="187"/>
      <c r="E78" s="187"/>
      <c r="F78" s="187"/>
      <c r="G78" s="187"/>
      <c r="H78" s="187"/>
      <c r="I78" s="187"/>
    </row>
    <row r="79" spans="1:9" x14ac:dyDescent="0.45">
      <c r="A79" s="187"/>
      <c r="B79" s="187"/>
      <c r="C79" s="187"/>
      <c r="D79" s="187"/>
      <c r="E79" s="187"/>
      <c r="F79" s="187"/>
      <c r="G79" s="187"/>
      <c r="H79" s="187"/>
      <c r="I79" s="187"/>
    </row>
    <row r="80" spans="1:9" x14ac:dyDescent="0.45">
      <c r="A80" s="187"/>
      <c r="B80" s="187"/>
      <c r="C80" s="187"/>
      <c r="D80" s="187"/>
      <c r="E80" s="187"/>
      <c r="F80" s="187"/>
      <c r="G80" s="187"/>
      <c r="H80" s="187"/>
      <c r="I80" s="187"/>
    </row>
    <row r="81" spans="1:9" x14ac:dyDescent="0.45">
      <c r="A81" s="187"/>
      <c r="B81" s="187"/>
      <c r="C81" s="187"/>
      <c r="D81" s="187"/>
      <c r="E81" s="187"/>
      <c r="F81" s="187"/>
      <c r="G81" s="187"/>
      <c r="H81" s="187"/>
      <c r="I81" s="187"/>
    </row>
    <row r="82" spans="1:9" x14ac:dyDescent="0.45">
      <c r="A82" s="187"/>
      <c r="B82" s="187"/>
      <c r="C82" s="187"/>
      <c r="D82" s="187"/>
      <c r="E82" s="187"/>
      <c r="F82" s="187"/>
      <c r="G82" s="187"/>
      <c r="H82" s="187"/>
      <c r="I82" s="187"/>
    </row>
    <row r="83" spans="1:9" x14ac:dyDescent="0.45">
      <c r="A83" s="187"/>
      <c r="B83" s="187"/>
      <c r="C83" s="187"/>
      <c r="D83" s="187"/>
      <c r="E83" s="187"/>
      <c r="F83" s="187"/>
      <c r="G83" s="187"/>
      <c r="H83" s="187"/>
      <c r="I83" s="187"/>
    </row>
    <row r="84" spans="1:9" x14ac:dyDescent="0.45">
      <c r="A84" s="187"/>
      <c r="B84" s="187"/>
      <c r="C84" s="187"/>
      <c r="D84" s="187"/>
      <c r="E84" s="187"/>
      <c r="F84" s="187"/>
      <c r="G84" s="187"/>
      <c r="H84" s="187"/>
      <c r="I84" s="187"/>
    </row>
    <row r="85" spans="1:9" x14ac:dyDescent="0.45">
      <c r="A85" s="187"/>
      <c r="B85" s="187"/>
      <c r="C85" s="187"/>
      <c r="D85" s="187"/>
      <c r="E85" s="187"/>
      <c r="F85" s="187"/>
      <c r="G85" s="187"/>
      <c r="H85" s="187"/>
      <c r="I85" s="187"/>
    </row>
    <row r="86" spans="1:9" x14ac:dyDescent="0.45">
      <c r="A86" s="187"/>
      <c r="B86" s="187"/>
      <c r="C86" s="187"/>
      <c r="D86" s="187"/>
      <c r="E86" s="187"/>
      <c r="F86" s="187"/>
      <c r="G86" s="187"/>
      <c r="H86" s="187"/>
      <c r="I86" s="187"/>
    </row>
    <row r="87" spans="1:9" x14ac:dyDescent="0.45">
      <c r="A87" s="187"/>
      <c r="B87" s="187"/>
      <c r="C87" s="187"/>
      <c r="D87" s="187"/>
      <c r="E87" s="187"/>
      <c r="F87" s="187"/>
      <c r="G87" s="187"/>
      <c r="H87" s="187"/>
      <c r="I87" s="187"/>
    </row>
    <row r="88" spans="1:9" x14ac:dyDescent="0.45">
      <c r="A88" s="187"/>
      <c r="B88" s="187"/>
      <c r="C88" s="187"/>
      <c r="D88" s="187"/>
      <c r="E88" s="187"/>
      <c r="F88" s="187"/>
      <c r="G88" s="187"/>
      <c r="H88" s="187"/>
      <c r="I88" s="187"/>
    </row>
    <row r="89" spans="1:9" x14ac:dyDescent="0.45">
      <c r="A89" s="187"/>
      <c r="B89" s="187"/>
      <c r="C89" s="187"/>
      <c r="D89" s="187"/>
      <c r="E89" s="187"/>
      <c r="F89" s="187"/>
      <c r="G89" s="187"/>
      <c r="H89" s="187"/>
      <c r="I89" s="187"/>
    </row>
    <row r="90" spans="1:9" x14ac:dyDescent="0.45">
      <c r="A90" s="187"/>
      <c r="B90" s="187"/>
      <c r="C90" s="187"/>
      <c r="D90" s="187"/>
      <c r="E90" s="187"/>
      <c r="F90" s="187"/>
      <c r="G90" s="187"/>
      <c r="H90" s="187"/>
      <c r="I90" s="187"/>
    </row>
    <row r="91" spans="1:9" x14ac:dyDescent="0.45">
      <c r="A91" s="187"/>
      <c r="B91" s="187"/>
      <c r="C91" s="187"/>
      <c r="D91" s="187"/>
      <c r="E91" s="187"/>
      <c r="F91" s="187"/>
      <c r="G91" s="187"/>
      <c r="H91" s="187"/>
      <c r="I91" s="187"/>
    </row>
    <row r="92" spans="1:9" x14ac:dyDescent="0.45">
      <c r="A92" s="187"/>
      <c r="B92" s="187"/>
      <c r="C92" s="187"/>
      <c r="D92" s="187"/>
      <c r="E92" s="187"/>
      <c r="F92" s="187"/>
      <c r="G92" s="187"/>
      <c r="H92" s="187"/>
      <c r="I92" s="187"/>
    </row>
    <row r="93" spans="1:9" x14ac:dyDescent="0.45">
      <c r="A93" s="187"/>
      <c r="B93" s="187"/>
      <c r="C93" s="187"/>
      <c r="D93" s="187"/>
      <c r="E93" s="187"/>
      <c r="F93" s="187"/>
      <c r="G93" s="187"/>
      <c r="H93" s="187"/>
      <c r="I93" s="187"/>
    </row>
    <row r="94" spans="1:9" x14ac:dyDescent="0.45">
      <c r="A94" s="187"/>
      <c r="B94" s="187"/>
      <c r="C94" s="187"/>
      <c r="D94" s="187"/>
      <c r="E94" s="187"/>
      <c r="F94" s="187"/>
      <c r="G94" s="187"/>
      <c r="H94" s="187"/>
      <c r="I94" s="187"/>
    </row>
    <row r="95" spans="1:9" x14ac:dyDescent="0.45">
      <c r="A95" s="187"/>
      <c r="B95" s="187"/>
      <c r="C95" s="187"/>
      <c r="D95" s="187"/>
      <c r="E95" s="187"/>
      <c r="F95" s="187"/>
      <c r="G95" s="187"/>
      <c r="H95" s="187"/>
      <c r="I95" s="187"/>
    </row>
    <row r="96" spans="1:9" x14ac:dyDescent="0.45">
      <c r="A96" s="187"/>
      <c r="B96" s="187"/>
      <c r="C96" s="187"/>
      <c r="D96" s="187"/>
      <c r="E96" s="187"/>
      <c r="F96" s="187"/>
      <c r="G96" s="187"/>
      <c r="H96" s="187"/>
      <c r="I96" s="187"/>
    </row>
    <row r="97" spans="1:9" x14ac:dyDescent="0.45">
      <c r="A97" s="187"/>
      <c r="B97" s="187"/>
      <c r="C97" s="187"/>
      <c r="D97" s="187"/>
      <c r="E97" s="187"/>
      <c r="F97" s="187"/>
      <c r="G97" s="187"/>
      <c r="H97" s="187"/>
      <c r="I97" s="187"/>
    </row>
    <row r="98" spans="1:9" x14ac:dyDescent="0.45">
      <c r="A98" s="187"/>
      <c r="B98" s="187"/>
      <c r="C98" s="187"/>
      <c r="D98" s="187"/>
      <c r="E98" s="187"/>
      <c r="F98" s="187"/>
      <c r="G98" s="187"/>
      <c r="H98" s="187"/>
      <c r="I98" s="187"/>
    </row>
    <row r="99" spans="1:9" x14ac:dyDescent="0.45">
      <c r="A99" s="187"/>
      <c r="B99" s="187"/>
      <c r="C99" s="187"/>
      <c r="D99" s="187"/>
      <c r="E99" s="187"/>
      <c r="F99" s="187"/>
      <c r="G99" s="187"/>
      <c r="H99" s="187"/>
      <c r="I99" s="187"/>
    </row>
    <row r="100" spans="1:9" x14ac:dyDescent="0.45">
      <c r="A100" s="187"/>
      <c r="B100" s="187"/>
      <c r="C100" s="187"/>
      <c r="D100" s="187"/>
      <c r="E100" s="187"/>
      <c r="F100" s="187"/>
      <c r="G100" s="187"/>
      <c r="H100" s="187"/>
      <c r="I100" s="187"/>
    </row>
    <row r="101" spans="1:9" x14ac:dyDescent="0.45">
      <c r="A101" s="187"/>
      <c r="B101" s="187"/>
      <c r="C101" s="187"/>
      <c r="D101" s="187"/>
      <c r="E101" s="187"/>
      <c r="F101" s="187"/>
      <c r="G101" s="187"/>
      <c r="H101" s="187"/>
      <c r="I101" s="187"/>
    </row>
    <row r="102" spans="1:9" x14ac:dyDescent="0.45">
      <c r="A102" s="187"/>
      <c r="B102" s="187"/>
      <c r="C102" s="187"/>
      <c r="D102" s="187"/>
      <c r="E102" s="187"/>
      <c r="F102" s="187"/>
      <c r="G102" s="187"/>
      <c r="H102" s="187"/>
      <c r="I102" s="187"/>
    </row>
    <row r="103" spans="1:9" x14ac:dyDescent="0.45">
      <c r="A103" s="187"/>
      <c r="B103" s="187"/>
      <c r="C103" s="187"/>
      <c r="D103" s="187"/>
      <c r="E103" s="187"/>
      <c r="F103" s="187"/>
      <c r="G103" s="187"/>
      <c r="H103" s="187"/>
      <c r="I103" s="187"/>
    </row>
    <row r="104" spans="1:9" x14ac:dyDescent="0.45">
      <c r="A104" s="187"/>
      <c r="B104" s="187"/>
      <c r="C104" s="187"/>
      <c r="D104" s="187"/>
      <c r="E104" s="187"/>
      <c r="F104" s="187"/>
      <c r="G104" s="187"/>
      <c r="H104" s="187"/>
      <c r="I104" s="187"/>
    </row>
    <row r="105" spans="1:9" x14ac:dyDescent="0.45">
      <c r="A105" s="187"/>
      <c r="B105" s="187"/>
      <c r="C105" s="187"/>
      <c r="D105" s="187"/>
      <c r="E105" s="187"/>
      <c r="F105" s="187"/>
      <c r="G105" s="187"/>
      <c r="H105" s="187"/>
      <c r="I105" s="187"/>
    </row>
    <row r="106" spans="1:9" x14ac:dyDescent="0.45">
      <c r="A106" s="187"/>
      <c r="B106" s="187"/>
      <c r="C106" s="187"/>
      <c r="D106" s="187"/>
      <c r="E106" s="187"/>
      <c r="F106" s="187"/>
      <c r="G106" s="187"/>
      <c r="H106" s="187"/>
      <c r="I106" s="187"/>
    </row>
    <row r="107" spans="1:9" x14ac:dyDescent="0.45">
      <c r="A107" s="187"/>
      <c r="B107" s="187"/>
      <c r="C107" s="187"/>
      <c r="D107" s="187"/>
      <c r="E107" s="187"/>
      <c r="F107" s="187"/>
      <c r="G107" s="187"/>
      <c r="H107" s="187"/>
      <c r="I107" s="187"/>
    </row>
    <row r="108" spans="1:9" x14ac:dyDescent="0.45">
      <c r="A108" s="188"/>
      <c r="B108" s="188"/>
      <c r="C108" s="188"/>
      <c r="D108" s="188"/>
      <c r="E108" s="188"/>
      <c r="F108" s="188"/>
      <c r="G108" s="188"/>
      <c r="H108" s="188"/>
      <c r="I108" s="188"/>
    </row>
    <row r="109" spans="1:9" x14ac:dyDescent="0.45">
      <c r="A109" s="188"/>
      <c r="B109" s="188"/>
      <c r="C109" s="188"/>
      <c r="D109" s="188"/>
      <c r="E109" s="188"/>
      <c r="F109" s="188"/>
      <c r="G109" s="188"/>
      <c r="H109" s="188"/>
      <c r="I109" s="188"/>
    </row>
    <row r="110" spans="1:9" x14ac:dyDescent="0.45">
      <c r="A110" s="188"/>
      <c r="B110" s="188"/>
      <c r="C110" s="188"/>
      <c r="D110" s="188"/>
      <c r="E110" s="188"/>
      <c r="F110" s="188"/>
      <c r="G110" s="188"/>
      <c r="H110" s="188"/>
      <c r="I110" s="188"/>
    </row>
    <row r="111" spans="1:9" x14ac:dyDescent="0.45">
      <c r="A111" s="188"/>
      <c r="B111" s="188"/>
      <c r="C111" s="188"/>
      <c r="D111" s="188"/>
      <c r="E111" s="188"/>
      <c r="F111" s="188"/>
      <c r="G111" s="188"/>
      <c r="H111" s="188"/>
      <c r="I111" s="188"/>
    </row>
    <row r="112" spans="1:9" x14ac:dyDescent="0.45">
      <c r="A112" s="188"/>
      <c r="B112" s="188"/>
      <c r="C112" s="188"/>
      <c r="D112" s="188"/>
      <c r="E112" s="188"/>
      <c r="F112" s="188"/>
      <c r="G112" s="188"/>
      <c r="H112" s="188"/>
      <c r="I112" s="188"/>
    </row>
    <row r="113" spans="1:9" x14ac:dyDescent="0.45">
      <c r="A113" s="188"/>
      <c r="B113" s="188"/>
      <c r="C113" s="188"/>
      <c r="D113" s="188"/>
      <c r="E113" s="188"/>
      <c r="F113" s="188"/>
      <c r="G113" s="188"/>
      <c r="H113" s="188"/>
      <c r="I113" s="188"/>
    </row>
    <row r="114" spans="1:9" x14ac:dyDescent="0.45">
      <c r="A114" s="188"/>
      <c r="B114" s="188"/>
      <c r="C114" s="188"/>
      <c r="D114" s="188"/>
      <c r="E114" s="188"/>
      <c r="F114" s="188"/>
      <c r="G114" s="188"/>
      <c r="H114" s="188"/>
      <c r="I114" s="188"/>
    </row>
    <row r="115" spans="1:9" x14ac:dyDescent="0.45">
      <c r="A115" s="188"/>
      <c r="B115" s="188"/>
      <c r="C115" s="188"/>
      <c r="D115" s="188"/>
      <c r="E115" s="188"/>
      <c r="F115" s="188"/>
      <c r="G115" s="188"/>
      <c r="H115" s="188"/>
      <c r="I115" s="188"/>
    </row>
    <row r="116" spans="1:9" x14ac:dyDescent="0.45">
      <c r="A116" s="188"/>
      <c r="B116" s="188"/>
      <c r="C116" s="188"/>
      <c r="D116" s="188"/>
      <c r="E116" s="188"/>
      <c r="F116" s="188"/>
      <c r="G116" s="188"/>
      <c r="H116" s="188"/>
      <c r="I116" s="188"/>
    </row>
    <row r="117" spans="1:9" x14ac:dyDescent="0.45">
      <c r="A117" s="188"/>
      <c r="B117" s="188"/>
      <c r="C117" s="188"/>
      <c r="D117" s="188"/>
      <c r="E117" s="188"/>
      <c r="F117" s="188"/>
      <c r="G117" s="188"/>
      <c r="H117" s="188"/>
      <c r="I117" s="188"/>
    </row>
    <row r="118" spans="1:9" x14ac:dyDescent="0.45">
      <c r="A118" s="188"/>
      <c r="B118" s="188"/>
      <c r="C118" s="188"/>
      <c r="D118" s="188"/>
      <c r="E118" s="188"/>
      <c r="F118" s="188"/>
      <c r="G118" s="188"/>
      <c r="H118" s="188"/>
      <c r="I118" s="188"/>
    </row>
    <row r="119" spans="1:9" x14ac:dyDescent="0.45">
      <c r="A119" s="188"/>
      <c r="B119" s="188"/>
      <c r="C119" s="188"/>
      <c r="D119" s="188"/>
      <c r="E119" s="188"/>
      <c r="F119" s="188"/>
      <c r="G119" s="188"/>
      <c r="H119" s="188"/>
      <c r="I119" s="188"/>
    </row>
    <row r="120" spans="1:9" x14ac:dyDescent="0.45">
      <c r="A120" s="188"/>
      <c r="B120" s="188"/>
      <c r="C120" s="188"/>
      <c r="D120" s="188"/>
      <c r="E120" s="188"/>
      <c r="F120" s="188"/>
      <c r="G120" s="188"/>
      <c r="H120" s="188"/>
      <c r="I120" s="188"/>
    </row>
    <row r="121" spans="1:9" x14ac:dyDescent="0.45">
      <c r="A121" s="188"/>
      <c r="B121" s="188"/>
      <c r="C121" s="188"/>
      <c r="D121" s="188"/>
      <c r="E121" s="188"/>
      <c r="F121" s="188"/>
      <c r="G121" s="188"/>
      <c r="H121" s="188"/>
      <c r="I121" s="188"/>
    </row>
    <row r="122" spans="1:9" x14ac:dyDescent="0.45">
      <c r="A122" s="188"/>
      <c r="B122" s="188"/>
      <c r="C122" s="188"/>
      <c r="D122" s="188"/>
      <c r="E122" s="188"/>
      <c r="F122" s="188"/>
      <c r="G122" s="188"/>
      <c r="H122" s="188"/>
      <c r="I122" s="188"/>
    </row>
    <row r="123" spans="1:9" x14ac:dyDescent="0.45">
      <c r="A123" s="188"/>
      <c r="B123" s="188"/>
      <c r="C123" s="188"/>
      <c r="D123" s="188"/>
      <c r="E123" s="188"/>
      <c r="F123" s="188"/>
      <c r="G123" s="188"/>
      <c r="H123" s="188"/>
      <c r="I123" s="188"/>
    </row>
    <row r="124" spans="1:9" x14ac:dyDescent="0.45">
      <c r="A124" s="188"/>
      <c r="B124" s="188"/>
      <c r="C124" s="188"/>
      <c r="D124" s="188"/>
      <c r="E124" s="188"/>
      <c r="F124" s="188"/>
      <c r="G124" s="188"/>
      <c r="H124" s="188"/>
      <c r="I124" s="188"/>
    </row>
    <row r="125" spans="1:9" x14ac:dyDescent="0.45">
      <c r="A125" s="188"/>
      <c r="B125" s="188"/>
      <c r="C125" s="188"/>
      <c r="D125" s="188"/>
      <c r="E125" s="188"/>
      <c r="F125" s="188"/>
      <c r="G125" s="188"/>
      <c r="H125" s="188"/>
      <c r="I125" s="188"/>
    </row>
    <row r="126" spans="1:9" x14ac:dyDescent="0.45">
      <c r="A126" s="188"/>
      <c r="B126" s="188"/>
      <c r="C126" s="188"/>
      <c r="D126" s="188"/>
      <c r="E126" s="188"/>
      <c r="F126" s="188"/>
      <c r="G126" s="188"/>
      <c r="H126" s="188"/>
      <c r="I126" s="188"/>
    </row>
    <row r="127" spans="1:9" x14ac:dyDescent="0.45">
      <c r="A127" s="188"/>
      <c r="B127" s="188"/>
      <c r="C127" s="188"/>
      <c r="D127" s="188"/>
      <c r="E127" s="188"/>
      <c r="F127" s="188"/>
      <c r="G127" s="188"/>
      <c r="H127" s="188"/>
      <c r="I127" s="188"/>
    </row>
    <row r="128" spans="1:9" x14ac:dyDescent="0.45">
      <c r="A128" s="188"/>
      <c r="B128" s="188"/>
      <c r="C128" s="188"/>
      <c r="D128" s="188"/>
      <c r="E128" s="188"/>
      <c r="F128" s="188"/>
      <c r="G128" s="188"/>
      <c r="H128" s="188"/>
      <c r="I128" s="188"/>
    </row>
    <row r="129" spans="1:9" x14ac:dyDescent="0.45">
      <c r="A129" s="188"/>
      <c r="B129" s="188"/>
      <c r="C129" s="188"/>
      <c r="D129" s="188"/>
      <c r="E129" s="188"/>
      <c r="F129" s="188"/>
      <c r="G129" s="188"/>
      <c r="H129" s="188"/>
      <c r="I129" s="188"/>
    </row>
    <row r="130" spans="1:9" x14ac:dyDescent="0.45">
      <c r="A130" s="188"/>
      <c r="B130" s="188"/>
      <c r="C130" s="188"/>
      <c r="D130" s="188"/>
      <c r="E130" s="188"/>
      <c r="F130" s="188"/>
      <c r="G130" s="188"/>
      <c r="H130" s="188"/>
      <c r="I130" s="188"/>
    </row>
    <row r="131" spans="1:9" x14ac:dyDescent="0.45">
      <c r="A131" s="188"/>
      <c r="B131" s="188"/>
      <c r="C131" s="188"/>
      <c r="D131" s="188"/>
      <c r="E131" s="188"/>
      <c r="F131" s="188"/>
      <c r="G131" s="188"/>
      <c r="H131" s="188"/>
      <c r="I131" s="188"/>
    </row>
    <row r="132" spans="1:9" x14ac:dyDescent="0.45">
      <c r="A132" s="188"/>
      <c r="B132" s="188"/>
      <c r="C132" s="188"/>
      <c r="D132" s="188"/>
      <c r="E132" s="188"/>
      <c r="F132" s="188"/>
      <c r="G132" s="188"/>
      <c r="H132" s="188"/>
      <c r="I132" s="188"/>
    </row>
    <row r="133" spans="1:9" x14ac:dyDescent="0.45">
      <c r="A133" s="188"/>
      <c r="B133" s="188"/>
      <c r="C133" s="188"/>
      <c r="D133" s="188"/>
      <c r="E133" s="188"/>
      <c r="F133" s="188"/>
      <c r="G133" s="188"/>
      <c r="H133" s="188"/>
      <c r="I133" s="188"/>
    </row>
    <row r="134" spans="1:9" x14ac:dyDescent="0.45">
      <c r="A134" s="188"/>
      <c r="B134" s="188"/>
      <c r="C134" s="188"/>
      <c r="D134" s="188"/>
      <c r="E134" s="188"/>
      <c r="F134" s="188"/>
      <c r="G134" s="188"/>
      <c r="H134" s="188"/>
      <c r="I134" s="188"/>
    </row>
  </sheetData>
  <sortState ref="A3:O30">
    <sortCondition ref="N3:N30"/>
    <sortCondition descending="1" ref="L3:L30"/>
  </sortState>
  <conditionalFormatting sqref="K3:K30">
    <cfRule type="containsText" dxfId="0" priority="1" operator="containsText" text="áno">
      <formula>NOT(ISERROR(SEARCH("áno",K3)))</formula>
    </cfRule>
  </conditionalFormatting>
  <conditionalFormatting sqref="L3:L30">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N176"/>
  <sheetViews>
    <sheetView showGridLines="0" zoomScale="80" zoomScaleNormal="80" workbookViewId="0">
      <selection activeCell="M12" sqref="M12"/>
    </sheetView>
  </sheetViews>
  <sheetFormatPr defaultColWidth="8.90625" defaultRowHeight="16.5" x14ac:dyDescent="0.45"/>
  <cols>
    <col min="1" max="1" width="8.90625" style="97"/>
    <col min="2" max="7" width="17.54296875" style="97" customWidth="1"/>
    <col min="8" max="8" width="10.6328125" style="97" bestFit="1" customWidth="1"/>
    <col min="9" max="9" width="22.81640625" style="97" customWidth="1"/>
    <col min="10" max="10" width="11.36328125" style="97" bestFit="1" customWidth="1"/>
    <col min="11" max="11" width="11.54296875" style="97" bestFit="1" customWidth="1"/>
    <col min="12" max="12" width="11.90625" style="97" bestFit="1" customWidth="1"/>
    <col min="13" max="13" width="8.1796875" style="97" bestFit="1" customWidth="1"/>
    <col min="14" max="14" width="11.36328125" style="97" bestFit="1" customWidth="1"/>
    <col min="15" max="66" width="9" style="97" bestFit="1" customWidth="1"/>
    <col min="67" max="16384" width="8.90625" style="97"/>
  </cols>
  <sheetData>
    <row r="2" spans="2:61" x14ac:dyDescent="0.45">
      <c r="B2" s="96" t="s">
        <v>251</v>
      </c>
      <c r="AF2" s="97" t="s">
        <v>391</v>
      </c>
      <c r="AG2" s="286" t="s">
        <v>392</v>
      </c>
    </row>
    <row r="3" spans="2:61" x14ac:dyDescent="0.45">
      <c r="B3" s="326" t="s">
        <v>258</v>
      </c>
      <c r="C3" s="326" t="s">
        <v>252</v>
      </c>
      <c r="D3" s="326" t="s">
        <v>253</v>
      </c>
      <c r="E3" s="326"/>
      <c r="F3" s="326"/>
      <c r="G3" s="326" t="s">
        <v>257</v>
      </c>
      <c r="I3" s="98" t="s">
        <v>242</v>
      </c>
      <c r="J3" s="90">
        <v>2009</v>
      </c>
      <c r="K3" s="90">
        <v>2010</v>
      </c>
      <c r="L3" s="90">
        <v>2011</v>
      </c>
      <c r="M3" s="90">
        <v>2012</v>
      </c>
      <c r="N3" s="90">
        <v>2013</v>
      </c>
      <c r="O3" s="90">
        <v>2014</v>
      </c>
      <c r="P3" s="90">
        <v>2015</v>
      </c>
      <c r="Q3" s="90">
        <v>2016</v>
      </c>
      <c r="R3" s="90">
        <v>2017</v>
      </c>
      <c r="S3" s="90">
        <v>2018</v>
      </c>
      <c r="T3" s="90">
        <v>2019</v>
      </c>
      <c r="U3" s="90">
        <v>2020</v>
      </c>
      <c r="V3" s="90">
        <v>2021</v>
      </c>
      <c r="W3" s="90">
        <v>2022</v>
      </c>
      <c r="X3" s="90">
        <v>2023</v>
      </c>
      <c r="Y3" s="90">
        <v>2024</v>
      </c>
      <c r="Z3" s="90">
        <v>2025</v>
      </c>
      <c r="AA3" s="90">
        <v>2026</v>
      </c>
      <c r="AB3" s="90">
        <v>2027</v>
      </c>
      <c r="AC3" s="90">
        <v>2028</v>
      </c>
      <c r="AD3" s="90">
        <v>2029</v>
      </c>
      <c r="AE3" s="90">
        <v>2030</v>
      </c>
      <c r="AF3" s="90">
        <v>2031</v>
      </c>
      <c r="AG3" s="90">
        <v>2032</v>
      </c>
      <c r="AH3" s="90">
        <v>2033</v>
      </c>
      <c r="AI3" s="90">
        <v>2034</v>
      </c>
      <c r="AJ3" s="90">
        <v>2035</v>
      </c>
      <c r="AK3" s="90">
        <v>2036</v>
      </c>
      <c r="AL3" s="90">
        <v>2037</v>
      </c>
      <c r="AM3" s="90">
        <v>2038</v>
      </c>
      <c r="AN3" s="90">
        <v>2039</v>
      </c>
      <c r="AO3" s="90">
        <v>2040</v>
      </c>
      <c r="AP3" s="90">
        <v>2041</v>
      </c>
      <c r="AQ3" s="90">
        <v>2042</v>
      </c>
      <c r="AR3" s="90">
        <v>2043</v>
      </c>
      <c r="AS3" s="90">
        <v>2044</v>
      </c>
      <c r="AT3" s="90">
        <v>2045</v>
      </c>
      <c r="AU3" s="90">
        <v>2046</v>
      </c>
      <c r="AV3" s="90">
        <v>2047</v>
      </c>
      <c r="AW3" s="90">
        <v>2048</v>
      </c>
      <c r="AX3" s="90">
        <v>2049</v>
      </c>
      <c r="AY3" s="90">
        <v>2050</v>
      </c>
      <c r="AZ3" s="90">
        <v>2051</v>
      </c>
      <c r="BA3" s="90">
        <v>2052</v>
      </c>
      <c r="BB3" s="90">
        <v>2053</v>
      </c>
      <c r="BC3" s="90">
        <v>2054</v>
      </c>
      <c r="BD3" s="90">
        <v>2055</v>
      </c>
      <c r="BE3" s="90">
        <v>2056</v>
      </c>
      <c r="BF3" s="90">
        <v>2057</v>
      </c>
      <c r="BG3" s="90">
        <v>2058</v>
      </c>
      <c r="BH3" s="90">
        <v>2059</v>
      </c>
      <c r="BI3" s="90">
        <v>2060</v>
      </c>
    </row>
    <row r="4" spans="2:61" ht="49.5" x14ac:dyDescent="0.45">
      <c r="B4" s="326"/>
      <c r="C4" s="326"/>
      <c r="D4" s="93" t="s">
        <v>254</v>
      </c>
      <c r="E4" s="93" t="s">
        <v>255</v>
      </c>
      <c r="F4" s="93" t="s">
        <v>256</v>
      </c>
      <c r="G4" s="326"/>
      <c r="I4" s="99" t="s">
        <v>394</v>
      </c>
      <c r="J4" s="100">
        <v>64095.5</v>
      </c>
      <c r="K4" s="100">
        <v>68764.899999999994</v>
      </c>
      <c r="L4" s="100">
        <v>71785.8</v>
      </c>
      <c r="M4" s="100">
        <v>73649.3</v>
      </c>
      <c r="N4" s="100">
        <v>74492.800000000003</v>
      </c>
      <c r="O4" s="100">
        <v>76354.5</v>
      </c>
      <c r="P4" s="100">
        <v>80126</v>
      </c>
      <c r="Q4" s="100">
        <v>81265.2</v>
      </c>
      <c r="R4" s="100">
        <v>84669.9</v>
      </c>
      <c r="S4" s="100">
        <v>89874.7</v>
      </c>
      <c r="T4" s="100">
        <v>94437.5</v>
      </c>
      <c r="U4" s="100">
        <v>93413.8</v>
      </c>
      <c r="V4" s="100">
        <v>98523</v>
      </c>
      <c r="W4" s="101">
        <v>107730.1</v>
      </c>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row>
    <row r="5" spans="2:61" x14ac:dyDescent="0.45">
      <c r="B5" s="100">
        <v>21491</v>
      </c>
      <c r="C5" s="100">
        <v>17134</v>
      </c>
      <c r="D5" s="100">
        <v>54030</v>
      </c>
      <c r="E5" s="100">
        <v>79270</v>
      </c>
      <c r="F5" s="100">
        <v>226510</v>
      </c>
      <c r="G5" s="100">
        <v>1709</v>
      </c>
      <c r="J5" s="102"/>
      <c r="K5" s="102">
        <f t="shared" ref="K5:W5" si="0">K4/J4</f>
        <v>1.0728506681436294</v>
      </c>
      <c r="L5" s="102">
        <f t="shared" si="0"/>
        <v>1.0439308426246532</v>
      </c>
      <c r="M5" s="102">
        <f t="shared" si="0"/>
        <v>1.025959172984072</v>
      </c>
      <c r="N5" s="102">
        <f t="shared" si="0"/>
        <v>1.0114529262328358</v>
      </c>
      <c r="O5" s="102">
        <f t="shared" si="0"/>
        <v>1.0249916770479832</v>
      </c>
      <c r="P5" s="102">
        <f t="shared" si="0"/>
        <v>1.0493946001872843</v>
      </c>
      <c r="Q5" s="102">
        <f t="shared" si="0"/>
        <v>1.014217607268552</v>
      </c>
      <c r="R5" s="102">
        <f t="shared" si="0"/>
        <v>1.0418961621948879</v>
      </c>
      <c r="S5" s="102">
        <f t="shared" si="0"/>
        <v>1.0614716682079464</v>
      </c>
      <c r="T5" s="102">
        <f t="shared" si="0"/>
        <v>1.0507684587542434</v>
      </c>
      <c r="U5" s="102">
        <f t="shared" si="0"/>
        <v>0.98916002647253476</v>
      </c>
      <c r="V5" s="102">
        <f t="shared" si="0"/>
        <v>1.0546942742935197</v>
      </c>
      <c r="W5" s="102">
        <f t="shared" si="0"/>
        <v>1.0934512753367234</v>
      </c>
      <c r="X5" s="103">
        <f t="shared" ref="X5:BI5" si="1">X6/100+1</f>
        <v>1.0249999999999999</v>
      </c>
      <c r="Y5" s="103">
        <f t="shared" si="1"/>
        <v>1.0069999999999999</v>
      </c>
      <c r="Z5" s="103">
        <f t="shared" si="1"/>
        <v>1.0169999999999999</v>
      </c>
      <c r="AA5" s="103">
        <f t="shared" si="1"/>
        <v>1.0169999999999999</v>
      </c>
      <c r="AB5" s="103">
        <f t="shared" si="1"/>
        <v>1.0169999999999999</v>
      </c>
      <c r="AC5" s="103">
        <f t="shared" si="1"/>
        <v>1.0169999999999999</v>
      </c>
      <c r="AD5" s="103">
        <f t="shared" si="1"/>
        <v>1.0169999999999999</v>
      </c>
      <c r="AE5" s="103">
        <f t="shared" si="1"/>
        <v>1.0169999999999999</v>
      </c>
      <c r="AF5" s="103">
        <f t="shared" si="1"/>
        <v>1.012</v>
      </c>
      <c r="AG5" s="103">
        <f t="shared" si="1"/>
        <v>1.012</v>
      </c>
      <c r="AH5" s="103">
        <f t="shared" si="1"/>
        <v>1.012</v>
      </c>
      <c r="AI5" s="103">
        <f t="shared" si="1"/>
        <v>1.012</v>
      </c>
      <c r="AJ5" s="103">
        <f t="shared" si="1"/>
        <v>1.012</v>
      </c>
      <c r="AK5" s="103">
        <f t="shared" si="1"/>
        <v>1.012</v>
      </c>
      <c r="AL5" s="103">
        <f t="shared" si="1"/>
        <v>1.012</v>
      </c>
      <c r="AM5" s="103">
        <f t="shared" si="1"/>
        <v>1.012</v>
      </c>
      <c r="AN5" s="103">
        <f t="shared" si="1"/>
        <v>1.012</v>
      </c>
      <c r="AO5" s="103">
        <f t="shared" si="1"/>
        <v>1.012</v>
      </c>
      <c r="AP5" s="103">
        <f t="shared" si="1"/>
        <v>1.01</v>
      </c>
      <c r="AQ5" s="103">
        <f t="shared" si="1"/>
        <v>1.01</v>
      </c>
      <c r="AR5" s="103">
        <f t="shared" si="1"/>
        <v>1.01</v>
      </c>
      <c r="AS5" s="103">
        <f t="shared" si="1"/>
        <v>1.01</v>
      </c>
      <c r="AT5" s="103">
        <f t="shared" si="1"/>
        <v>1.01</v>
      </c>
      <c r="AU5" s="103">
        <f t="shared" si="1"/>
        <v>1.01</v>
      </c>
      <c r="AV5" s="103">
        <f t="shared" si="1"/>
        <v>1.01</v>
      </c>
      <c r="AW5" s="103">
        <f t="shared" si="1"/>
        <v>1.01</v>
      </c>
      <c r="AX5" s="103">
        <f t="shared" si="1"/>
        <v>1.01</v>
      </c>
      <c r="AY5" s="103">
        <f t="shared" si="1"/>
        <v>1.01</v>
      </c>
      <c r="AZ5" s="103">
        <f t="shared" si="1"/>
        <v>1.0129999999999999</v>
      </c>
      <c r="BA5" s="103">
        <f t="shared" si="1"/>
        <v>1.0129999999999999</v>
      </c>
      <c r="BB5" s="103">
        <f t="shared" si="1"/>
        <v>1.0129999999999999</v>
      </c>
      <c r="BC5" s="103">
        <f t="shared" si="1"/>
        <v>1.0129999999999999</v>
      </c>
      <c r="BD5" s="103">
        <f t="shared" si="1"/>
        <v>1.0129999999999999</v>
      </c>
      <c r="BE5" s="103">
        <f t="shared" si="1"/>
        <v>1.0129999999999999</v>
      </c>
      <c r="BF5" s="103">
        <f t="shared" si="1"/>
        <v>1.0129999999999999</v>
      </c>
      <c r="BG5" s="103">
        <f t="shared" si="1"/>
        <v>1.0129999999999999</v>
      </c>
      <c r="BH5" s="103">
        <f t="shared" si="1"/>
        <v>1.0129999999999999</v>
      </c>
      <c r="BI5" s="103">
        <f t="shared" si="1"/>
        <v>1.0129999999999999</v>
      </c>
    </row>
    <row r="6" spans="2:61" x14ac:dyDescent="0.45">
      <c r="B6" s="104" t="s">
        <v>276</v>
      </c>
      <c r="I6" s="105" t="s">
        <v>393</v>
      </c>
      <c r="K6" s="106"/>
      <c r="L6" s="81"/>
      <c r="M6" s="81"/>
      <c r="N6" s="81"/>
      <c r="O6" s="81"/>
      <c r="P6" s="81"/>
      <c r="Q6" s="81"/>
      <c r="R6" s="81"/>
      <c r="S6" s="81"/>
      <c r="T6" s="107"/>
      <c r="U6" s="108"/>
      <c r="V6" s="108"/>
      <c r="W6" s="109"/>
      <c r="X6" s="109">
        <v>2.5</v>
      </c>
      <c r="Y6" s="109">
        <v>0.7</v>
      </c>
      <c r="Z6" s="110">
        <v>1.7</v>
      </c>
      <c r="AA6" s="110">
        <v>1.7</v>
      </c>
      <c r="AB6" s="110">
        <v>1.7</v>
      </c>
      <c r="AC6" s="110">
        <v>1.7</v>
      </c>
      <c r="AD6" s="110">
        <v>1.7</v>
      </c>
      <c r="AE6" s="110">
        <v>1.7</v>
      </c>
      <c r="AF6" s="110">
        <v>1.2</v>
      </c>
      <c r="AG6" s="110">
        <v>1.2</v>
      </c>
      <c r="AH6" s="110">
        <v>1.2</v>
      </c>
      <c r="AI6" s="110">
        <v>1.2</v>
      </c>
      <c r="AJ6" s="110">
        <v>1.2</v>
      </c>
      <c r="AK6" s="110">
        <v>1.2</v>
      </c>
      <c r="AL6" s="110">
        <v>1.2</v>
      </c>
      <c r="AM6" s="110">
        <v>1.2</v>
      </c>
      <c r="AN6" s="110">
        <v>1.2</v>
      </c>
      <c r="AO6" s="110">
        <v>1.2</v>
      </c>
      <c r="AP6" s="110">
        <v>1</v>
      </c>
      <c r="AQ6" s="110">
        <v>1</v>
      </c>
      <c r="AR6" s="110">
        <v>1</v>
      </c>
      <c r="AS6" s="110">
        <v>1</v>
      </c>
      <c r="AT6" s="110">
        <v>1</v>
      </c>
      <c r="AU6" s="110">
        <v>1</v>
      </c>
      <c r="AV6" s="110">
        <v>1</v>
      </c>
      <c r="AW6" s="110">
        <v>1</v>
      </c>
      <c r="AX6" s="110">
        <v>1</v>
      </c>
      <c r="AY6" s="110">
        <v>1</v>
      </c>
      <c r="AZ6" s="110">
        <v>1.3</v>
      </c>
      <c r="BA6" s="110">
        <v>1.3</v>
      </c>
      <c r="BB6" s="110">
        <v>1.3</v>
      </c>
      <c r="BC6" s="110">
        <v>1.3</v>
      </c>
      <c r="BD6" s="110">
        <v>1.3</v>
      </c>
      <c r="BE6" s="110">
        <v>1.3</v>
      </c>
      <c r="BF6" s="110">
        <v>1.3</v>
      </c>
      <c r="BG6" s="110">
        <v>1.3</v>
      </c>
      <c r="BH6" s="110">
        <v>1.3</v>
      </c>
      <c r="BI6" s="110">
        <v>1.3</v>
      </c>
    </row>
    <row r="7" spans="2:61" x14ac:dyDescent="0.45">
      <c r="B7" s="104"/>
      <c r="K7" s="106"/>
      <c r="L7" s="106"/>
      <c r="M7" s="106"/>
      <c r="N7" s="106"/>
      <c r="O7" s="106"/>
      <c r="P7" s="106"/>
    </row>
    <row r="8" spans="2:61" x14ac:dyDescent="0.45">
      <c r="B8" s="104"/>
      <c r="G8" s="106"/>
      <c r="H8" s="106"/>
      <c r="I8" s="106"/>
      <c r="J8" s="96" t="s">
        <v>287</v>
      </c>
      <c r="K8" s="81"/>
      <c r="L8" s="81"/>
      <c r="M8" s="81"/>
      <c r="N8" s="81"/>
      <c r="O8" s="81"/>
      <c r="P8" s="81"/>
      <c r="Q8" s="81"/>
      <c r="R8" s="81"/>
      <c r="S8" s="81"/>
      <c r="T8" s="81"/>
      <c r="U8" s="81"/>
      <c r="V8" s="81"/>
      <c r="W8" s="81"/>
      <c r="X8" s="81"/>
      <c r="Y8" s="81"/>
      <c r="Z8" s="81"/>
      <c r="AA8" s="81"/>
      <c r="AB8" s="81"/>
      <c r="AC8" s="81"/>
      <c r="AD8" s="81"/>
    </row>
    <row r="9" spans="2:61" x14ac:dyDescent="0.45">
      <c r="B9" s="104"/>
      <c r="G9" s="106"/>
      <c r="H9" s="106"/>
      <c r="I9" s="106"/>
      <c r="J9" s="90">
        <v>2010</v>
      </c>
      <c r="K9" s="90">
        <v>2011</v>
      </c>
      <c r="L9" s="90">
        <v>2012</v>
      </c>
      <c r="M9" s="90">
        <v>2013</v>
      </c>
      <c r="N9" s="90">
        <v>2014</v>
      </c>
      <c r="O9" s="90">
        <v>2015</v>
      </c>
      <c r="P9" s="90">
        <v>2016</v>
      </c>
      <c r="Q9" s="90">
        <v>2017</v>
      </c>
      <c r="R9" s="90">
        <v>2018</v>
      </c>
      <c r="S9" s="90">
        <v>2019</v>
      </c>
      <c r="T9" s="90">
        <v>2020</v>
      </c>
      <c r="U9" s="90">
        <v>2021</v>
      </c>
      <c r="V9" s="90">
        <v>2022</v>
      </c>
      <c r="W9" s="90">
        <v>2023</v>
      </c>
      <c r="X9" s="90">
        <v>2024</v>
      </c>
      <c r="Y9" s="90">
        <v>2025</v>
      </c>
      <c r="Z9" s="90">
        <v>2026</v>
      </c>
      <c r="AA9" s="90">
        <v>2027</v>
      </c>
      <c r="AB9" s="90">
        <v>2028</v>
      </c>
      <c r="AC9" s="90">
        <v>2029</v>
      </c>
      <c r="AD9" s="90">
        <v>2030</v>
      </c>
      <c r="AE9" s="90">
        <v>2031</v>
      </c>
      <c r="AF9" s="90">
        <v>2032</v>
      </c>
      <c r="AG9" s="90">
        <v>2033</v>
      </c>
      <c r="AH9" s="90">
        <v>2034</v>
      </c>
      <c r="AI9" s="90">
        <v>2035</v>
      </c>
      <c r="AJ9" s="90">
        <v>2036</v>
      </c>
      <c r="AK9" s="90">
        <v>2037</v>
      </c>
      <c r="AL9" s="90">
        <v>2038</v>
      </c>
      <c r="AM9" s="90">
        <v>2039</v>
      </c>
      <c r="AN9" s="90">
        <v>2040</v>
      </c>
      <c r="AO9" s="90">
        <v>2041</v>
      </c>
      <c r="AP9" s="90">
        <v>2042</v>
      </c>
      <c r="AQ9" s="90">
        <v>2043</v>
      </c>
      <c r="AR9" s="90">
        <v>2044</v>
      </c>
      <c r="AS9" s="90">
        <v>2045</v>
      </c>
      <c r="AT9" s="90">
        <v>2046</v>
      </c>
      <c r="AU9" s="90">
        <v>2047</v>
      </c>
      <c r="AV9" s="90">
        <v>2048</v>
      </c>
      <c r="AW9" s="90">
        <v>2049</v>
      </c>
      <c r="AX9" s="90">
        <v>2050</v>
      </c>
      <c r="AY9" s="90">
        <v>2051</v>
      </c>
      <c r="AZ9" s="90">
        <v>2052</v>
      </c>
      <c r="BA9" s="90">
        <v>2053</v>
      </c>
      <c r="BB9" s="90">
        <v>2054</v>
      </c>
      <c r="BC9" s="90">
        <v>2055</v>
      </c>
      <c r="BD9" s="90">
        <v>2056</v>
      </c>
      <c r="BE9" s="90">
        <v>2057</v>
      </c>
      <c r="BF9" s="90">
        <v>2058</v>
      </c>
      <c r="BG9" s="90">
        <v>2059</v>
      </c>
      <c r="BH9" s="90">
        <v>2060</v>
      </c>
    </row>
    <row r="10" spans="2:61" x14ac:dyDescent="0.45">
      <c r="B10" s="104"/>
      <c r="G10" s="106"/>
      <c r="I10" s="111" t="s">
        <v>258</v>
      </c>
      <c r="J10" s="100">
        <f>B5</f>
        <v>21491</v>
      </c>
      <c r="K10" s="100">
        <f>J10*L$5</f>
        <v>22435.11773884642</v>
      </c>
      <c r="L10" s="100">
        <f t="shared" ref="L10:AP10" si="2">K10*M$5</f>
        <v>23017.514841147156</v>
      </c>
      <c r="M10" s="100">
        <f t="shared" si="2"/>
        <v>23281.132740686018</v>
      </c>
      <c r="N10" s="100">
        <f t="shared" si="2"/>
        <v>23862.967291452471</v>
      </c>
      <c r="O10" s="100">
        <f t="shared" si="2"/>
        <v>25041.669020096007</v>
      </c>
      <c r="P10" s="100">
        <f t="shared" si="2"/>
        <v>25397.701635572797</v>
      </c>
      <c r="Q10" s="100">
        <f t="shared" si="2"/>
        <v>26461.767862674125</v>
      </c>
      <c r="R10" s="100">
        <f t="shared" si="2"/>
        <v>28088.416876924126</v>
      </c>
      <c r="S10" s="100">
        <f t="shared" si="2"/>
        <v>29514.422510612243</v>
      </c>
      <c r="T10" s="100">
        <f t="shared" si="2"/>
        <v>29194.486951918781</v>
      </c>
      <c r="U10" s="100">
        <f t="shared" si="2"/>
        <v>30791.258229125608</v>
      </c>
      <c r="V10" s="100">
        <f t="shared" si="2"/>
        <v>33668.740579859776</v>
      </c>
      <c r="W10" s="100">
        <f t="shared" si="2"/>
        <v>34510.459094356265</v>
      </c>
      <c r="X10" s="100">
        <f t="shared" si="2"/>
        <v>34752.032308016758</v>
      </c>
      <c r="Y10" s="100">
        <f t="shared" si="2"/>
        <v>35342.816857253041</v>
      </c>
      <c r="Z10" s="100">
        <f t="shared" si="2"/>
        <v>35943.644743826342</v>
      </c>
      <c r="AA10" s="100">
        <f t="shared" si="2"/>
        <v>36554.686704471387</v>
      </c>
      <c r="AB10" s="100">
        <f t="shared" si="2"/>
        <v>37176.116378447397</v>
      </c>
      <c r="AC10" s="100">
        <f t="shared" si="2"/>
        <v>37808.110356880999</v>
      </c>
      <c r="AD10" s="100">
        <f t="shared" si="2"/>
        <v>38450.848232947974</v>
      </c>
      <c r="AE10" s="100">
        <f t="shared" si="2"/>
        <v>38912.258411743351</v>
      </c>
      <c r="AF10" s="100">
        <f t="shared" si="2"/>
        <v>39379.205512684268</v>
      </c>
      <c r="AG10" s="100">
        <f t="shared" si="2"/>
        <v>39851.755978836482</v>
      </c>
      <c r="AH10" s="100">
        <f t="shared" si="2"/>
        <v>40329.977050582522</v>
      </c>
      <c r="AI10" s="100">
        <f t="shared" si="2"/>
        <v>40813.936775189512</v>
      </c>
      <c r="AJ10" s="100">
        <f t="shared" si="2"/>
        <v>41303.704016491785</v>
      </c>
      <c r="AK10" s="100">
        <f t="shared" si="2"/>
        <v>41799.34846468969</v>
      </c>
      <c r="AL10" s="100">
        <f t="shared" si="2"/>
        <v>42300.940646265968</v>
      </c>
      <c r="AM10" s="100">
        <f t="shared" si="2"/>
        <v>42808.551934021161</v>
      </c>
      <c r="AN10" s="100">
        <f t="shared" si="2"/>
        <v>43322.254557229418</v>
      </c>
      <c r="AO10" s="100">
        <f t="shared" si="2"/>
        <v>43755.477102801713</v>
      </c>
      <c r="AP10" s="100">
        <f t="shared" si="2"/>
        <v>44193.031873829728</v>
      </c>
      <c r="AQ10" s="100">
        <f t="shared" ref="AQ10:BH10" si="3">AP10*AR$5</f>
        <v>44634.962192568026</v>
      </c>
      <c r="AR10" s="100">
        <f t="shared" si="3"/>
        <v>45081.311814493703</v>
      </c>
      <c r="AS10" s="100">
        <f t="shared" si="3"/>
        <v>45532.124932638639</v>
      </c>
      <c r="AT10" s="100">
        <f t="shared" si="3"/>
        <v>45987.446181965024</v>
      </c>
      <c r="AU10" s="100">
        <f t="shared" si="3"/>
        <v>46447.320643784675</v>
      </c>
      <c r="AV10" s="100">
        <f t="shared" si="3"/>
        <v>46911.793850222522</v>
      </c>
      <c r="AW10" s="100">
        <f t="shared" si="3"/>
        <v>47380.911788724748</v>
      </c>
      <c r="AX10" s="100">
        <f t="shared" si="3"/>
        <v>47854.720906611998</v>
      </c>
      <c r="AY10" s="100">
        <f t="shared" si="3"/>
        <v>48476.832278397946</v>
      </c>
      <c r="AZ10" s="100">
        <f t="shared" si="3"/>
        <v>49107.031098017113</v>
      </c>
      <c r="BA10" s="100">
        <f t="shared" si="3"/>
        <v>49745.422502291331</v>
      </c>
      <c r="BB10" s="100">
        <f t="shared" si="3"/>
        <v>50392.112994821116</v>
      </c>
      <c r="BC10" s="100">
        <f t="shared" si="3"/>
        <v>51047.210463753785</v>
      </c>
      <c r="BD10" s="100">
        <f t="shared" si="3"/>
        <v>51710.824199782583</v>
      </c>
      <c r="BE10" s="100">
        <f t="shared" si="3"/>
        <v>52383.064914379749</v>
      </c>
      <c r="BF10" s="100">
        <f t="shared" si="3"/>
        <v>53064.044758266682</v>
      </c>
      <c r="BG10" s="100">
        <f t="shared" si="3"/>
        <v>53753.877340124141</v>
      </c>
      <c r="BH10" s="100">
        <f t="shared" si="3"/>
        <v>54452.677745545749</v>
      </c>
    </row>
    <row r="11" spans="2:61" x14ac:dyDescent="0.45">
      <c r="B11" s="104"/>
      <c r="G11" s="106"/>
      <c r="I11" s="111" t="s">
        <v>252</v>
      </c>
      <c r="J11" s="100">
        <f>C5</f>
        <v>17134</v>
      </c>
      <c r="K11" s="100">
        <f t="shared" ref="K11:AP11" si="4">J11*L$5</f>
        <v>17886.711057530807</v>
      </c>
      <c r="L11" s="100">
        <f t="shared" si="4"/>
        <v>18351.035283989364</v>
      </c>
      <c r="M11" s="100">
        <f t="shared" si="4"/>
        <v>18561.208337393062</v>
      </c>
      <c r="N11" s="100">
        <f t="shared" si="4"/>
        <v>19025.084061781523</v>
      </c>
      <c r="O11" s="100">
        <f t="shared" si="4"/>
        <v>19964.820482542695</v>
      </c>
      <c r="P11" s="100">
        <f t="shared" si="4"/>
        <v>20248.67245935063</v>
      </c>
      <c r="Q11" s="100">
        <f t="shared" si="4"/>
        <v>21097.014124938742</v>
      </c>
      <c r="R11" s="100">
        <f t="shared" si="4"/>
        <v>22393.882777405335</v>
      </c>
      <c r="S11" s="100">
        <f t="shared" si="4"/>
        <v>23530.7856915374</v>
      </c>
      <c r="T11" s="100">
        <f t="shared" si="4"/>
        <v>23275.712597560676</v>
      </c>
      <c r="U11" s="100">
        <f t="shared" si="4"/>
        <v>24548.760806748793</v>
      </c>
      <c r="V11" s="100">
        <f t="shared" si="4"/>
        <v>26842.873812075639</v>
      </c>
      <c r="W11" s="100">
        <f t="shared" si="4"/>
        <v>27513.945657377528</v>
      </c>
      <c r="X11" s="100">
        <f t="shared" si="4"/>
        <v>27706.543276979166</v>
      </c>
      <c r="Y11" s="100">
        <f t="shared" si="4"/>
        <v>28177.55451268781</v>
      </c>
      <c r="Z11" s="100">
        <f t="shared" si="4"/>
        <v>28656.572939403501</v>
      </c>
      <c r="AA11" s="100">
        <f t="shared" si="4"/>
        <v>29143.734679373356</v>
      </c>
      <c r="AB11" s="100">
        <f t="shared" si="4"/>
        <v>29639.178168922699</v>
      </c>
      <c r="AC11" s="100">
        <f t="shared" si="4"/>
        <v>30143.044197794381</v>
      </c>
      <c r="AD11" s="100">
        <f t="shared" si="4"/>
        <v>30655.475949156884</v>
      </c>
      <c r="AE11" s="100">
        <f t="shared" si="4"/>
        <v>31023.341660546768</v>
      </c>
      <c r="AF11" s="100">
        <f t="shared" si="4"/>
        <v>31395.621760473328</v>
      </c>
      <c r="AG11" s="100">
        <f t="shared" si="4"/>
        <v>31772.369221599009</v>
      </c>
      <c r="AH11" s="100">
        <f t="shared" si="4"/>
        <v>32153.637652258196</v>
      </c>
      <c r="AI11" s="100">
        <f t="shared" si="4"/>
        <v>32539.481304085293</v>
      </c>
      <c r="AJ11" s="100">
        <f t="shared" si="4"/>
        <v>32929.955079734318</v>
      </c>
      <c r="AK11" s="100">
        <f t="shared" si="4"/>
        <v>33325.114540691131</v>
      </c>
      <c r="AL11" s="100">
        <f t="shared" si="4"/>
        <v>33725.015915179421</v>
      </c>
      <c r="AM11" s="100">
        <f t="shared" si="4"/>
        <v>34129.716106161577</v>
      </c>
      <c r="AN11" s="100">
        <f t="shared" si="4"/>
        <v>34539.272699435518</v>
      </c>
      <c r="AO11" s="100">
        <f t="shared" si="4"/>
        <v>34884.66542642987</v>
      </c>
      <c r="AP11" s="100">
        <f t="shared" si="4"/>
        <v>35233.51208069417</v>
      </c>
      <c r="AQ11" s="100">
        <f t="shared" ref="AQ11:BH11" si="5">AP11*AR$5</f>
        <v>35585.847201501114</v>
      </c>
      <c r="AR11" s="100">
        <f t="shared" si="5"/>
        <v>35941.705673516124</v>
      </c>
      <c r="AS11" s="100">
        <f t="shared" si="5"/>
        <v>36301.122730251285</v>
      </c>
      <c r="AT11" s="100">
        <f t="shared" si="5"/>
        <v>36664.1339575538</v>
      </c>
      <c r="AU11" s="100">
        <f t="shared" si="5"/>
        <v>37030.775297129338</v>
      </c>
      <c r="AV11" s="100">
        <f t="shared" si="5"/>
        <v>37401.083050100635</v>
      </c>
      <c r="AW11" s="100">
        <f t="shared" si="5"/>
        <v>37775.093880601642</v>
      </c>
      <c r="AX11" s="100">
        <f t="shared" si="5"/>
        <v>38152.844819407655</v>
      </c>
      <c r="AY11" s="100">
        <f t="shared" si="5"/>
        <v>38648.831802059954</v>
      </c>
      <c r="AZ11" s="100">
        <f t="shared" si="5"/>
        <v>39151.266615486733</v>
      </c>
      <c r="BA11" s="100">
        <f t="shared" si="5"/>
        <v>39660.233081488055</v>
      </c>
      <c r="BB11" s="100">
        <f t="shared" si="5"/>
        <v>40175.816111547399</v>
      </c>
      <c r="BC11" s="100">
        <f t="shared" si="5"/>
        <v>40698.101720997511</v>
      </c>
      <c r="BD11" s="100">
        <f t="shared" si="5"/>
        <v>41227.177043370473</v>
      </c>
      <c r="BE11" s="100">
        <f t="shared" si="5"/>
        <v>41763.130344934289</v>
      </c>
      <c r="BF11" s="100">
        <f t="shared" si="5"/>
        <v>42306.051039418431</v>
      </c>
      <c r="BG11" s="100">
        <f t="shared" si="5"/>
        <v>42856.029702930864</v>
      </c>
      <c r="BH11" s="100">
        <f t="shared" si="5"/>
        <v>43413.158089068958</v>
      </c>
    </row>
    <row r="12" spans="2:61" x14ac:dyDescent="0.45">
      <c r="B12" s="104"/>
      <c r="G12" s="106"/>
      <c r="H12" s="112" t="s">
        <v>253</v>
      </c>
      <c r="I12" s="93" t="s">
        <v>254</v>
      </c>
      <c r="J12" s="100">
        <f>D5</f>
        <v>54030</v>
      </c>
      <c r="K12" s="100">
        <f t="shared" ref="K12:AP12" si="6">J12*L$5</f>
        <v>56403.583427010009</v>
      </c>
      <c r="L12" s="100">
        <f t="shared" si="6"/>
        <v>57867.773806113299</v>
      </c>
      <c r="M12" s="100">
        <f t="shared" si="6"/>
        <v>58530.529150773138</v>
      </c>
      <c r="N12" s="100">
        <f t="shared" si="6"/>
        <v>59993.305232756829</v>
      </c>
      <c r="O12" s="100">
        <f t="shared" si="6"/>
        <v>62956.650558642563</v>
      </c>
      <c r="P12" s="100">
        <f t="shared" si="6"/>
        <v>63851.743491228808</v>
      </c>
      <c r="Q12" s="100">
        <f t="shared" si="6"/>
        <v>66526.886492963706</v>
      </c>
      <c r="R12" s="100">
        <f t="shared" si="6"/>
        <v>70616.405186366872</v>
      </c>
      <c r="S12" s="100">
        <f t="shared" si="6"/>
        <v>74201.49124044388</v>
      </c>
      <c r="T12" s="100">
        <f t="shared" si="6"/>
        <v>73397.149039699027</v>
      </c>
      <c r="U12" s="100">
        <f t="shared" si="6"/>
        <v>77411.552841638666</v>
      </c>
      <c r="V12" s="100">
        <f t="shared" si="6"/>
        <v>84645.761180485948</v>
      </c>
      <c r="W12" s="100">
        <f t="shared" si="6"/>
        <v>86761.905209998091</v>
      </c>
      <c r="X12" s="100">
        <f t="shared" si="6"/>
        <v>87369.23854646807</v>
      </c>
      <c r="Y12" s="100">
        <f t="shared" si="6"/>
        <v>88854.515601758016</v>
      </c>
      <c r="Z12" s="100">
        <f t="shared" si="6"/>
        <v>90365.042366987895</v>
      </c>
      <c r="AA12" s="100">
        <f t="shared" si="6"/>
        <v>91901.248087226675</v>
      </c>
      <c r="AB12" s="100">
        <f t="shared" si="6"/>
        <v>93463.569304709526</v>
      </c>
      <c r="AC12" s="100">
        <f t="shared" si="6"/>
        <v>95052.449982889579</v>
      </c>
      <c r="AD12" s="100">
        <f t="shared" si="6"/>
        <v>96668.341632598691</v>
      </c>
      <c r="AE12" s="100">
        <f t="shared" si="6"/>
        <v>97828.361732189878</v>
      </c>
      <c r="AF12" s="100">
        <f t="shared" si="6"/>
        <v>99002.302072976163</v>
      </c>
      <c r="AG12" s="100">
        <f t="shared" si="6"/>
        <v>100190.32969785188</v>
      </c>
      <c r="AH12" s="100">
        <f t="shared" si="6"/>
        <v>101392.61365422609</v>
      </c>
      <c r="AI12" s="100">
        <f t="shared" si="6"/>
        <v>102609.32501807681</v>
      </c>
      <c r="AJ12" s="100">
        <f t="shared" si="6"/>
        <v>103840.63691829373</v>
      </c>
      <c r="AK12" s="100">
        <f t="shared" si="6"/>
        <v>105086.72456131325</v>
      </c>
      <c r="AL12" s="100">
        <f t="shared" si="6"/>
        <v>106347.76525604901</v>
      </c>
      <c r="AM12" s="100">
        <f t="shared" si="6"/>
        <v>107623.9384391216</v>
      </c>
      <c r="AN12" s="100">
        <f t="shared" si="6"/>
        <v>108915.42570039106</v>
      </c>
      <c r="AO12" s="100">
        <f t="shared" si="6"/>
        <v>110004.57995739498</v>
      </c>
      <c r="AP12" s="100">
        <f t="shared" si="6"/>
        <v>111104.62575696893</v>
      </c>
      <c r="AQ12" s="100">
        <f t="shared" ref="AQ12:BH12" si="7">AP12*AR$5</f>
        <v>112215.67201453862</v>
      </c>
      <c r="AR12" s="100">
        <f t="shared" si="7"/>
        <v>113337.82873468401</v>
      </c>
      <c r="AS12" s="100">
        <f t="shared" si="7"/>
        <v>114471.20702203085</v>
      </c>
      <c r="AT12" s="100">
        <f t="shared" si="7"/>
        <v>115615.91909225116</v>
      </c>
      <c r="AU12" s="100">
        <f t="shared" si="7"/>
        <v>116772.07828317367</v>
      </c>
      <c r="AV12" s="100">
        <f t="shared" si="7"/>
        <v>117939.79906600541</v>
      </c>
      <c r="AW12" s="100">
        <f t="shared" si="7"/>
        <v>119119.19705666546</v>
      </c>
      <c r="AX12" s="100">
        <f t="shared" si="7"/>
        <v>120310.38902723212</v>
      </c>
      <c r="AY12" s="100">
        <f t="shared" si="7"/>
        <v>121874.42408458612</v>
      </c>
      <c r="AZ12" s="100">
        <f t="shared" si="7"/>
        <v>123458.79159768573</v>
      </c>
      <c r="BA12" s="100">
        <f t="shared" si="7"/>
        <v>125063.75588845563</v>
      </c>
      <c r="BB12" s="100">
        <f t="shared" si="7"/>
        <v>126689.58471500555</v>
      </c>
      <c r="BC12" s="100">
        <f t="shared" si="7"/>
        <v>128336.5493163006</v>
      </c>
      <c r="BD12" s="100">
        <f t="shared" si="7"/>
        <v>130004.9244574125</v>
      </c>
      <c r="BE12" s="100">
        <f t="shared" si="7"/>
        <v>131694.98847535884</v>
      </c>
      <c r="BF12" s="100">
        <f t="shared" si="7"/>
        <v>133407.0233255385</v>
      </c>
      <c r="BG12" s="100">
        <f t="shared" si="7"/>
        <v>135141.31462877049</v>
      </c>
      <c r="BH12" s="100">
        <f t="shared" si="7"/>
        <v>136898.15171894449</v>
      </c>
    </row>
    <row r="13" spans="2:61" x14ac:dyDescent="0.45">
      <c r="G13" s="106"/>
      <c r="H13" s="113"/>
      <c r="I13" s="93" t="s">
        <v>255</v>
      </c>
      <c r="J13" s="100">
        <f>E5</f>
        <v>79270</v>
      </c>
      <c r="K13" s="100">
        <f t="shared" ref="K13:AP13" si="8">J13*L$5</f>
        <v>82752.397894856258</v>
      </c>
      <c r="L13" s="100">
        <f t="shared" si="8"/>
        <v>84900.58170665559</v>
      </c>
      <c r="M13" s="100">
        <f t="shared" si="8"/>
        <v>85872.941806066767</v>
      </c>
      <c r="N13" s="100">
        <f t="shared" si="8"/>
        <v>88019.050634844243</v>
      </c>
      <c r="O13" s="100">
        <f t="shared" si="8"/>
        <v>92366.716449816697</v>
      </c>
      <c r="P13" s="100">
        <f t="shared" si="8"/>
        <v>93679.950148985896</v>
      </c>
      <c r="Q13" s="100">
        <f t="shared" si="8"/>
        <v>97604.780534836827</v>
      </c>
      <c r="R13" s="100">
        <f t="shared" si="8"/>
        <v>103604.70921938375</v>
      </c>
      <c r="S13" s="100">
        <f t="shared" si="8"/>
        <v>108864.5606261334</v>
      </c>
      <c r="T13" s="100">
        <f t="shared" si="8"/>
        <v>107684.47167086699</v>
      </c>
      <c r="U13" s="100">
        <f t="shared" si="8"/>
        <v>113574.19570158614</v>
      </c>
      <c r="V13" s="100">
        <f t="shared" si="8"/>
        <v>124187.84913524197</v>
      </c>
      <c r="W13" s="100">
        <f t="shared" si="8"/>
        <v>127292.54536362301</v>
      </c>
      <c r="X13" s="100">
        <f t="shared" si="8"/>
        <v>128183.59318116835</v>
      </c>
      <c r="Y13" s="100">
        <f t="shared" si="8"/>
        <v>130362.7142652482</v>
      </c>
      <c r="Z13" s="100">
        <f t="shared" si="8"/>
        <v>132578.88040775742</v>
      </c>
      <c r="AA13" s="100">
        <f t="shared" si="8"/>
        <v>134832.72137468928</v>
      </c>
      <c r="AB13" s="100">
        <f t="shared" si="8"/>
        <v>137124.877638059</v>
      </c>
      <c r="AC13" s="100">
        <f t="shared" si="8"/>
        <v>139456.00055790599</v>
      </c>
      <c r="AD13" s="100">
        <f t="shared" si="8"/>
        <v>141826.75256739039</v>
      </c>
      <c r="AE13" s="100">
        <f t="shared" si="8"/>
        <v>143528.67359819906</v>
      </c>
      <c r="AF13" s="100">
        <f t="shared" si="8"/>
        <v>145251.01768137745</v>
      </c>
      <c r="AG13" s="100">
        <f t="shared" si="8"/>
        <v>146994.02989355399</v>
      </c>
      <c r="AH13" s="100">
        <f t="shared" si="8"/>
        <v>148757.95825227664</v>
      </c>
      <c r="AI13" s="100">
        <f t="shared" si="8"/>
        <v>150543.05375130396</v>
      </c>
      <c r="AJ13" s="100">
        <f t="shared" si="8"/>
        <v>152349.57039631961</v>
      </c>
      <c r="AK13" s="100">
        <f t="shared" si="8"/>
        <v>154177.76524107545</v>
      </c>
      <c r="AL13" s="100">
        <f t="shared" si="8"/>
        <v>156027.89842396835</v>
      </c>
      <c r="AM13" s="100">
        <f t="shared" si="8"/>
        <v>157900.23320505596</v>
      </c>
      <c r="AN13" s="100">
        <f t="shared" si="8"/>
        <v>159795.03600351664</v>
      </c>
      <c r="AO13" s="100">
        <f t="shared" si="8"/>
        <v>161392.98636355181</v>
      </c>
      <c r="AP13" s="100">
        <f t="shared" si="8"/>
        <v>163006.91622718732</v>
      </c>
      <c r="AQ13" s="100">
        <f t="shared" ref="AQ13:BH13" si="9">AP13*AR$5</f>
        <v>164636.98538945921</v>
      </c>
      <c r="AR13" s="100">
        <f t="shared" si="9"/>
        <v>166283.35524335381</v>
      </c>
      <c r="AS13" s="100">
        <f t="shared" si="9"/>
        <v>167946.18879578734</v>
      </c>
      <c r="AT13" s="100">
        <f t="shared" si="9"/>
        <v>169625.65068374522</v>
      </c>
      <c r="AU13" s="100">
        <f t="shared" si="9"/>
        <v>171321.90719058269</v>
      </c>
      <c r="AV13" s="100">
        <f t="shared" si="9"/>
        <v>173035.12626248851</v>
      </c>
      <c r="AW13" s="100">
        <f t="shared" si="9"/>
        <v>174765.47752511341</v>
      </c>
      <c r="AX13" s="100">
        <f t="shared" si="9"/>
        <v>176513.13230036455</v>
      </c>
      <c r="AY13" s="100">
        <f t="shared" si="9"/>
        <v>178807.80302026926</v>
      </c>
      <c r="AZ13" s="100">
        <f t="shared" si="9"/>
        <v>181132.30445953275</v>
      </c>
      <c r="BA13" s="100">
        <f t="shared" si="9"/>
        <v>183487.02441750665</v>
      </c>
      <c r="BB13" s="100">
        <f t="shared" si="9"/>
        <v>185872.35573493422</v>
      </c>
      <c r="BC13" s="100">
        <f t="shared" si="9"/>
        <v>188288.69635948833</v>
      </c>
      <c r="BD13" s="100">
        <f t="shared" si="9"/>
        <v>190736.44941216166</v>
      </c>
      <c r="BE13" s="100">
        <f t="shared" si="9"/>
        <v>193216.02325451974</v>
      </c>
      <c r="BF13" s="100">
        <f t="shared" si="9"/>
        <v>195727.83155682846</v>
      </c>
      <c r="BG13" s="100">
        <f t="shared" si="9"/>
        <v>198272.29336706721</v>
      </c>
      <c r="BH13" s="100">
        <f t="shared" si="9"/>
        <v>200849.83318083905</v>
      </c>
    </row>
    <row r="14" spans="2:61" x14ac:dyDescent="0.45">
      <c r="B14" s="114"/>
      <c r="C14" s="114"/>
      <c r="D14" s="115" t="s">
        <v>315</v>
      </c>
      <c r="H14" s="116"/>
      <c r="I14" s="93" t="s">
        <v>256</v>
      </c>
      <c r="J14" s="100">
        <f>F5</f>
        <v>226510</v>
      </c>
      <c r="K14" s="100">
        <f t="shared" ref="K14:AP14" si="10">J14*L$5</f>
        <v>236460.7751629102</v>
      </c>
      <c r="L14" s="100">
        <f t="shared" si="10"/>
        <v>242599.10132931193</v>
      </c>
      <c r="M14" s="100">
        <f t="shared" si="10"/>
        <v>245377.57094098881</v>
      </c>
      <c r="N14" s="100">
        <f t="shared" si="10"/>
        <v>251509.96794876459</v>
      </c>
      <c r="O14" s="100">
        <f t="shared" si="10"/>
        <v>263933.20225871052</v>
      </c>
      <c r="P14" s="100">
        <f t="shared" si="10"/>
        <v>267685.7008735562</v>
      </c>
      <c r="Q14" s="100">
        <f t="shared" si="10"/>
        <v>278900.70441460697</v>
      </c>
      <c r="R14" s="100">
        <f t="shared" si="10"/>
        <v>296045.19597934419</v>
      </c>
      <c r="S14" s="100">
        <f t="shared" si="10"/>
        <v>311074.95430081344</v>
      </c>
      <c r="T14" s="100">
        <f t="shared" si="10"/>
        <v>307702.91003113514</v>
      </c>
      <c r="U14" s="100">
        <f t="shared" si="10"/>
        <v>324532.49739329226</v>
      </c>
      <c r="V14" s="100">
        <f t="shared" si="10"/>
        <v>354860.47316290729</v>
      </c>
      <c r="W14" s="100">
        <f t="shared" si="10"/>
        <v>363731.98499197996</v>
      </c>
      <c r="X14" s="100">
        <f t="shared" si="10"/>
        <v>366278.10888692376</v>
      </c>
      <c r="Y14" s="100">
        <f t="shared" si="10"/>
        <v>372504.83673800144</v>
      </c>
      <c r="Z14" s="100">
        <f t="shared" si="10"/>
        <v>378837.41896254744</v>
      </c>
      <c r="AA14" s="100">
        <f t="shared" si="10"/>
        <v>385277.65508491069</v>
      </c>
      <c r="AB14" s="100">
        <f t="shared" si="10"/>
        <v>391827.37522135413</v>
      </c>
      <c r="AC14" s="100">
        <f t="shared" si="10"/>
        <v>398488.44060011709</v>
      </c>
      <c r="AD14" s="100">
        <f t="shared" si="10"/>
        <v>405262.74409031903</v>
      </c>
      <c r="AE14" s="100">
        <f t="shared" si="10"/>
        <v>410125.89701940288</v>
      </c>
      <c r="AF14" s="100">
        <f t="shared" si="10"/>
        <v>415047.40778363572</v>
      </c>
      <c r="AG14" s="100">
        <f t="shared" si="10"/>
        <v>420027.97667703935</v>
      </c>
      <c r="AH14" s="100">
        <f t="shared" si="10"/>
        <v>425068.31239716383</v>
      </c>
      <c r="AI14" s="100">
        <f t="shared" si="10"/>
        <v>430169.13214592979</v>
      </c>
      <c r="AJ14" s="100">
        <f t="shared" si="10"/>
        <v>435331.16173168097</v>
      </c>
      <c r="AK14" s="100">
        <f t="shared" si="10"/>
        <v>440555.13567246113</v>
      </c>
      <c r="AL14" s="100">
        <f t="shared" si="10"/>
        <v>445841.79730053066</v>
      </c>
      <c r="AM14" s="100">
        <f t="shared" si="10"/>
        <v>451191.89886813704</v>
      </c>
      <c r="AN14" s="100">
        <f t="shared" si="10"/>
        <v>456606.20165455469</v>
      </c>
      <c r="AO14" s="100">
        <f t="shared" si="10"/>
        <v>461172.26367110026</v>
      </c>
      <c r="AP14" s="100">
        <f t="shared" si="10"/>
        <v>465783.98630781128</v>
      </c>
      <c r="AQ14" s="100">
        <f t="shared" ref="AQ14:BH14" si="11">AP14*AR$5</f>
        <v>470441.82617088943</v>
      </c>
      <c r="AR14" s="100">
        <f t="shared" si="11"/>
        <v>475146.24443259835</v>
      </c>
      <c r="AS14" s="100">
        <f t="shared" si="11"/>
        <v>479897.70687692432</v>
      </c>
      <c r="AT14" s="100">
        <f t="shared" si="11"/>
        <v>484696.68394569354</v>
      </c>
      <c r="AU14" s="100">
        <f t="shared" si="11"/>
        <v>489543.65078515047</v>
      </c>
      <c r="AV14" s="100">
        <f t="shared" si="11"/>
        <v>494439.087293002</v>
      </c>
      <c r="AW14" s="100">
        <f t="shared" si="11"/>
        <v>499383.478165932</v>
      </c>
      <c r="AX14" s="100">
        <f t="shared" si="11"/>
        <v>504377.3129475913</v>
      </c>
      <c r="AY14" s="100">
        <f t="shared" si="11"/>
        <v>510934.21801590995</v>
      </c>
      <c r="AZ14" s="100">
        <f t="shared" si="11"/>
        <v>517576.36285011674</v>
      </c>
      <c r="BA14" s="100">
        <f t="shared" si="11"/>
        <v>524304.85556716821</v>
      </c>
      <c r="BB14" s="100">
        <f t="shared" si="11"/>
        <v>531120.81868954131</v>
      </c>
      <c r="BC14" s="100">
        <f t="shared" si="11"/>
        <v>538025.38933250529</v>
      </c>
      <c r="BD14" s="100">
        <f t="shared" si="11"/>
        <v>545019.71939382784</v>
      </c>
      <c r="BE14" s="100">
        <f t="shared" si="11"/>
        <v>552104.97574594757</v>
      </c>
      <c r="BF14" s="100">
        <f t="shared" si="11"/>
        <v>559282.34043064481</v>
      </c>
      <c r="BG14" s="100">
        <f t="shared" si="11"/>
        <v>566553.01085624308</v>
      </c>
      <c r="BH14" s="100">
        <f t="shared" si="11"/>
        <v>573918.19999737421</v>
      </c>
    </row>
    <row r="15" spans="2:61" x14ac:dyDescent="0.45">
      <c r="B15" s="103" t="s">
        <v>269</v>
      </c>
      <c r="C15" s="93" t="s">
        <v>270</v>
      </c>
      <c r="D15" s="93">
        <v>1</v>
      </c>
      <c r="I15" s="111" t="s">
        <v>257</v>
      </c>
      <c r="J15" s="100">
        <f>G5</f>
        <v>1709</v>
      </c>
      <c r="K15" s="100">
        <f t="shared" ref="K15:AP15" si="12">J15*L$5</f>
        <v>1784.0778100455323</v>
      </c>
      <c r="L15" s="100">
        <f t="shared" si="12"/>
        <v>1830.3909945335486</v>
      </c>
      <c r="M15" s="100">
        <f t="shared" si="12"/>
        <v>1851.3543275711882</v>
      </c>
      <c r="N15" s="100">
        <f t="shared" si="12"/>
        <v>1897.6227770272335</v>
      </c>
      <c r="O15" s="100">
        <f t="shared" si="12"/>
        <v>1991.3550954047778</v>
      </c>
      <c r="P15" s="100">
        <f t="shared" si="12"/>
        <v>2019.6674000834728</v>
      </c>
      <c r="Q15" s="100">
        <f t="shared" si="12"/>
        <v>2104.2837130570974</v>
      </c>
      <c r="R15" s="100">
        <f t="shared" si="12"/>
        <v>2233.6375432815289</v>
      </c>
      <c r="S15" s="100">
        <f t="shared" si="12"/>
        <v>2347.0358787695468</v>
      </c>
      <c r="T15" s="100">
        <f t="shared" si="12"/>
        <v>2321.5940719756736</v>
      </c>
      <c r="U15" s="100">
        <f t="shared" si="12"/>
        <v>2448.5719749465206</v>
      </c>
      <c r="V15" s="100">
        <f t="shared" si="12"/>
        <v>2677.3941487590323</v>
      </c>
      <c r="W15" s="100">
        <f t="shared" si="12"/>
        <v>2744.3290024780081</v>
      </c>
      <c r="X15" s="100">
        <f t="shared" si="12"/>
        <v>2763.5393054953538</v>
      </c>
      <c r="Y15" s="100">
        <f t="shared" si="12"/>
        <v>2810.5194736887747</v>
      </c>
      <c r="Z15" s="100">
        <f t="shared" si="12"/>
        <v>2858.2983047414837</v>
      </c>
      <c r="AA15" s="100">
        <f t="shared" si="12"/>
        <v>2906.8893759220887</v>
      </c>
      <c r="AB15" s="100">
        <f t="shared" si="12"/>
        <v>2956.3064953127641</v>
      </c>
      <c r="AC15" s="100">
        <f t="shared" si="12"/>
        <v>3006.563705733081</v>
      </c>
      <c r="AD15" s="100">
        <f t="shared" si="12"/>
        <v>3057.6752887305429</v>
      </c>
      <c r="AE15" s="100">
        <f t="shared" si="12"/>
        <v>3094.3673921953095</v>
      </c>
      <c r="AF15" s="100">
        <f t="shared" si="12"/>
        <v>3131.4998009016531</v>
      </c>
      <c r="AG15" s="100">
        <f t="shared" si="12"/>
        <v>3169.0777985124728</v>
      </c>
      <c r="AH15" s="100">
        <f t="shared" si="12"/>
        <v>3207.1067320946227</v>
      </c>
      <c r="AI15" s="100">
        <f t="shared" si="12"/>
        <v>3245.5920128797584</v>
      </c>
      <c r="AJ15" s="100">
        <f t="shared" si="12"/>
        <v>3284.5391170343155</v>
      </c>
      <c r="AK15" s="100">
        <f t="shared" si="12"/>
        <v>3323.9535864387271</v>
      </c>
      <c r="AL15" s="100">
        <f t="shared" si="12"/>
        <v>3363.8410294759919</v>
      </c>
      <c r="AM15" s="100">
        <f t="shared" si="12"/>
        <v>3404.2071218297037</v>
      </c>
      <c r="AN15" s="100">
        <f t="shared" si="12"/>
        <v>3445.0576072916601</v>
      </c>
      <c r="AO15" s="100">
        <f t="shared" si="12"/>
        <v>3479.5081833645768</v>
      </c>
      <c r="AP15" s="100">
        <f t="shared" si="12"/>
        <v>3514.3032651982226</v>
      </c>
      <c r="AQ15" s="100">
        <f t="shared" ref="AQ15:BH15" si="13">AP15*AR$5</f>
        <v>3549.4462978502047</v>
      </c>
      <c r="AR15" s="100">
        <f t="shared" si="13"/>
        <v>3584.940760828707</v>
      </c>
      <c r="AS15" s="100">
        <f t="shared" si="13"/>
        <v>3620.790168436994</v>
      </c>
      <c r="AT15" s="100">
        <f t="shared" si="13"/>
        <v>3656.998070121364</v>
      </c>
      <c r="AU15" s="100">
        <f t="shared" si="13"/>
        <v>3693.5680508225778</v>
      </c>
      <c r="AV15" s="100">
        <f t="shared" si="13"/>
        <v>3730.5037313308035</v>
      </c>
      <c r="AW15" s="100">
        <f t="shared" si="13"/>
        <v>3767.8087686441118</v>
      </c>
      <c r="AX15" s="100">
        <f t="shared" si="13"/>
        <v>3805.4868563305531</v>
      </c>
      <c r="AY15" s="100">
        <f t="shared" si="13"/>
        <v>3854.95818546285</v>
      </c>
      <c r="AZ15" s="100">
        <f t="shared" si="13"/>
        <v>3905.0726418738668</v>
      </c>
      <c r="BA15" s="100">
        <f t="shared" si="13"/>
        <v>3955.8385862182267</v>
      </c>
      <c r="BB15" s="100">
        <f t="shared" si="13"/>
        <v>4007.2644878390633</v>
      </c>
      <c r="BC15" s="100">
        <f t="shared" si="13"/>
        <v>4059.3589261809707</v>
      </c>
      <c r="BD15" s="100">
        <f t="shared" si="13"/>
        <v>4112.1305922213232</v>
      </c>
      <c r="BE15" s="100">
        <f t="shared" si="13"/>
        <v>4165.5882899201997</v>
      </c>
      <c r="BF15" s="100">
        <f t="shared" si="13"/>
        <v>4219.7409376891619</v>
      </c>
      <c r="BG15" s="100">
        <f t="shared" si="13"/>
        <v>4274.5975698791208</v>
      </c>
      <c r="BH15" s="100">
        <f t="shared" si="13"/>
        <v>4330.1673382875488</v>
      </c>
    </row>
    <row r="16" spans="2:61" x14ac:dyDescent="0.45">
      <c r="B16" s="103" t="s">
        <v>271</v>
      </c>
      <c r="C16" s="93" t="s">
        <v>272</v>
      </c>
      <c r="D16" s="93">
        <v>25</v>
      </c>
      <c r="I16" s="104" t="s">
        <v>288</v>
      </c>
    </row>
    <row r="17" spans="2:66" x14ac:dyDescent="0.45">
      <c r="B17" s="103" t="s">
        <v>273</v>
      </c>
      <c r="C17" s="93" t="s">
        <v>274</v>
      </c>
      <c r="D17" s="93">
        <v>298</v>
      </c>
    </row>
    <row r="18" spans="2:66" x14ac:dyDescent="0.45">
      <c r="B18" s="104" t="s">
        <v>276</v>
      </c>
    </row>
    <row r="19" spans="2:66" x14ac:dyDescent="0.45">
      <c r="F19" s="117"/>
      <c r="G19" s="117"/>
    </row>
    <row r="21" spans="2:66" x14ac:dyDescent="0.45">
      <c r="B21" s="96" t="s">
        <v>277</v>
      </c>
    </row>
    <row r="22" spans="2:66" ht="66" x14ac:dyDescent="0.45">
      <c r="B22" s="89" t="s">
        <v>281</v>
      </c>
      <c r="C22" s="118" t="s">
        <v>282</v>
      </c>
      <c r="D22" s="119" t="s">
        <v>283</v>
      </c>
      <c r="I22" s="120"/>
    </row>
    <row r="23" spans="2:66" x14ac:dyDescent="0.45">
      <c r="B23" s="93" t="s">
        <v>278</v>
      </c>
      <c r="C23" s="93">
        <v>40</v>
      </c>
      <c r="D23" s="93">
        <v>2</v>
      </c>
      <c r="I23" s="121"/>
    </row>
    <row r="24" spans="2:66" x14ac:dyDescent="0.45">
      <c r="B24" s="93" t="s">
        <v>279</v>
      </c>
      <c r="C24" s="93">
        <v>25</v>
      </c>
      <c r="D24" s="93">
        <v>1</v>
      </c>
      <c r="F24" s="89" t="s">
        <v>242</v>
      </c>
      <c r="G24" s="90">
        <v>2021</v>
      </c>
      <c r="H24" s="90">
        <v>2022</v>
      </c>
      <c r="I24" s="90">
        <v>2023</v>
      </c>
      <c r="J24" s="90">
        <v>2024</v>
      </c>
      <c r="K24" s="90">
        <v>2025</v>
      </c>
      <c r="L24" s="90">
        <v>2026</v>
      </c>
      <c r="M24" s="90">
        <v>2027</v>
      </c>
      <c r="N24" s="90">
        <v>2028</v>
      </c>
      <c r="O24" s="90">
        <v>2029</v>
      </c>
      <c r="P24" s="90">
        <v>2030</v>
      </c>
      <c r="Q24" s="90">
        <v>2031</v>
      </c>
      <c r="R24" s="90">
        <v>2032</v>
      </c>
      <c r="S24" s="90">
        <v>2033</v>
      </c>
      <c r="T24" s="90">
        <v>2034</v>
      </c>
      <c r="U24" s="90">
        <v>2035</v>
      </c>
      <c r="V24" s="90">
        <v>2036</v>
      </c>
      <c r="W24" s="90">
        <v>2037</v>
      </c>
      <c r="X24" s="90">
        <v>2038</v>
      </c>
      <c r="Y24" s="90">
        <v>2039</v>
      </c>
      <c r="Z24" s="90">
        <v>2040</v>
      </c>
      <c r="AA24" s="90">
        <v>2041</v>
      </c>
      <c r="AB24" s="90">
        <v>2042</v>
      </c>
      <c r="AC24" s="90">
        <v>2043</v>
      </c>
      <c r="AD24" s="90">
        <v>2044</v>
      </c>
      <c r="AE24" s="90">
        <v>2045</v>
      </c>
      <c r="AF24" s="90">
        <v>2046</v>
      </c>
      <c r="AG24" s="90">
        <v>2047</v>
      </c>
      <c r="AH24" s="90">
        <v>2048</v>
      </c>
      <c r="AI24" s="90">
        <v>2049</v>
      </c>
      <c r="AJ24" s="90">
        <v>2050</v>
      </c>
      <c r="AK24" s="90">
        <v>2051</v>
      </c>
      <c r="AL24" s="90">
        <v>2052</v>
      </c>
      <c r="AM24" s="90">
        <v>2053</v>
      </c>
      <c r="AN24" s="90">
        <v>2054</v>
      </c>
      <c r="AO24" s="90">
        <v>2055</v>
      </c>
      <c r="AP24" s="90">
        <v>2056</v>
      </c>
      <c r="AQ24" s="90">
        <v>2057</v>
      </c>
      <c r="AR24" s="90">
        <v>2058</v>
      </c>
      <c r="AS24" s="90">
        <v>2059</v>
      </c>
      <c r="AT24" s="90">
        <v>2060</v>
      </c>
      <c r="AU24" s="90">
        <v>2061</v>
      </c>
      <c r="AV24" s="90">
        <v>2062</v>
      </c>
      <c r="AW24" s="90">
        <v>2063</v>
      </c>
      <c r="AX24" s="90">
        <v>2064</v>
      </c>
      <c r="AY24" s="90">
        <v>2065</v>
      </c>
      <c r="AZ24" s="90">
        <v>2066</v>
      </c>
      <c r="BA24" s="90">
        <v>2067</v>
      </c>
      <c r="BB24" s="90">
        <v>2068</v>
      </c>
      <c r="BC24" s="90">
        <v>2069</v>
      </c>
      <c r="BD24" s="90">
        <v>2070</v>
      </c>
      <c r="BE24" s="90">
        <v>2071</v>
      </c>
      <c r="BF24" s="90">
        <v>2072</v>
      </c>
      <c r="BG24" s="90">
        <v>2073</v>
      </c>
      <c r="BH24" s="90">
        <v>2074</v>
      </c>
      <c r="BI24" s="90">
        <v>2075</v>
      </c>
      <c r="BJ24" s="90">
        <v>2076</v>
      </c>
      <c r="BK24" s="90">
        <v>2077</v>
      </c>
      <c r="BL24" s="90">
        <v>2078</v>
      </c>
      <c r="BM24" s="90">
        <v>2079</v>
      </c>
      <c r="BN24" s="90">
        <v>2080</v>
      </c>
    </row>
    <row r="25" spans="2:66" x14ac:dyDescent="0.45">
      <c r="B25" s="93" t="s">
        <v>280</v>
      </c>
      <c r="C25" s="93">
        <v>10</v>
      </c>
      <c r="D25" s="93">
        <v>0.5</v>
      </c>
      <c r="F25" s="89" t="s">
        <v>284</v>
      </c>
      <c r="G25" s="92">
        <v>36</v>
      </c>
      <c r="H25" s="93">
        <f>G25+1</f>
        <v>37</v>
      </c>
      <c r="I25" s="93">
        <f t="shared" ref="I25:P25" si="14">H25+1</f>
        <v>38</v>
      </c>
      <c r="J25" s="93">
        <f t="shared" si="14"/>
        <v>39</v>
      </c>
      <c r="K25" s="93">
        <f t="shared" si="14"/>
        <v>40</v>
      </c>
      <c r="L25" s="93">
        <f t="shared" si="14"/>
        <v>41</v>
      </c>
      <c r="M25" s="93">
        <f t="shared" si="14"/>
        <v>42</v>
      </c>
      <c r="N25" s="93">
        <f t="shared" si="14"/>
        <v>43</v>
      </c>
      <c r="O25" s="93">
        <f t="shared" si="14"/>
        <v>44</v>
      </c>
      <c r="P25" s="93">
        <f t="shared" si="14"/>
        <v>45</v>
      </c>
      <c r="Q25" s="93">
        <f>P25+0.5</f>
        <v>45.5</v>
      </c>
      <c r="R25" s="94">
        <f t="shared" ref="R25:AK25" si="15">Q25+0.5</f>
        <v>46</v>
      </c>
      <c r="S25" s="94">
        <f t="shared" si="15"/>
        <v>46.5</v>
      </c>
      <c r="T25" s="94">
        <f t="shared" si="15"/>
        <v>47</v>
      </c>
      <c r="U25" s="94">
        <f t="shared" si="15"/>
        <v>47.5</v>
      </c>
      <c r="V25" s="94">
        <f t="shared" si="15"/>
        <v>48</v>
      </c>
      <c r="W25" s="94">
        <f t="shared" si="15"/>
        <v>48.5</v>
      </c>
      <c r="X25" s="94">
        <f t="shared" si="15"/>
        <v>49</v>
      </c>
      <c r="Y25" s="94">
        <f t="shared" si="15"/>
        <v>49.5</v>
      </c>
      <c r="Z25" s="94">
        <f t="shared" si="15"/>
        <v>50</v>
      </c>
      <c r="AA25" s="94">
        <f t="shared" si="15"/>
        <v>50.5</v>
      </c>
      <c r="AB25" s="94">
        <f t="shared" si="15"/>
        <v>51</v>
      </c>
      <c r="AC25" s="94">
        <f t="shared" si="15"/>
        <v>51.5</v>
      </c>
      <c r="AD25" s="94">
        <f t="shared" si="15"/>
        <v>52</v>
      </c>
      <c r="AE25" s="94">
        <f t="shared" si="15"/>
        <v>52.5</v>
      </c>
      <c r="AF25" s="94">
        <f t="shared" si="15"/>
        <v>53</v>
      </c>
      <c r="AG25" s="94">
        <f t="shared" si="15"/>
        <v>53.5</v>
      </c>
      <c r="AH25" s="94">
        <f t="shared" si="15"/>
        <v>54</v>
      </c>
      <c r="AI25" s="94">
        <f t="shared" si="15"/>
        <v>54.5</v>
      </c>
      <c r="AJ25" s="94">
        <f t="shared" si="15"/>
        <v>55</v>
      </c>
      <c r="AK25" s="94">
        <f t="shared" si="15"/>
        <v>55.5</v>
      </c>
      <c r="AL25" s="94">
        <f t="shared" ref="AL25" si="16">AK25+0.5</f>
        <v>56</v>
      </c>
      <c r="AM25" s="94">
        <f t="shared" ref="AM25" si="17">AL25+0.5</f>
        <v>56.5</v>
      </c>
      <c r="AN25" s="94">
        <f t="shared" ref="AN25:AO25" si="18">AM25+0.5</f>
        <v>57</v>
      </c>
      <c r="AO25" s="94">
        <f t="shared" si="18"/>
        <v>57.5</v>
      </c>
      <c r="AP25" s="94">
        <f t="shared" ref="AP25" si="19">AO25+0.5</f>
        <v>58</v>
      </c>
      <c r="AQ25" s="94">
        <f t="shared" ref="AQ25" si="20">AP25+0.5</f>
        <v>58.5</v>
      </c>
      <c r="AR25" s="94">
        <f t="shared" ref="AR25" si="21">AQ25+0.5</f>
        <v>59</v>
      </c>
      <c r="AS25" s="94">
        <f t="shared" ref="AS25" si="22">AR25+0.5</f>
        <v>59.5</v>
      </c>
      <c r="AT25" s="94">
        <f t="shared" ref="AT25" si="23">AS25+0.5</f>
        <v>60</v>
      </c>
      <c r="AU25" s="94">
        <f t="shared" ref="AU25" si="24">AT25+0.5</f>
        <v>60.5</v>
      </c>
      <c r="AV25" s="94">
        <f t="shared" ref="AV25" si="25">AU25+0.5</f>
        <v>61</v>
      </c>
      <c r="AW25" s="94">
        <f t="shared" ref="AW25" si="26">AV25+0.5</f>
        <v>61.5</v>
      </c>
      <c r="AX25" s="94">
        <f t="shared" ref="AX25" si="27">AW25+0.5</f>
        <v>62</v>
      </c>
      <c r="AY25" s="94">
        <f t="shared" ref="AY25" si="28">AX25+0.5</f>
        <v>62.5</v>
      </c>
      <c r="AZ25" s="94">
        <f t="shared" ref="AZ25" si="29">AY25+0.5</f>
        <v>63</v>
      </c>
      <c r="BA25" s="94">
        <f t="shared" ref="BA25" si="30">AZ25+0.5</f>
        <v>63.5</v>
      </c>
      <c r="BB25" s="94">
        <f t="shared" ref="BB25" si="31">BA25+0.5</f>
        <v>64</v>
      </c>
      <c r="BC25" s="94">
        <f t="shared" ref="BC25" si="32">BB25+0.5</f>
        <v>64.5</v>
      </c>
      <c r="BD25" s="94">
        <f t="shared" ref="BD25" si="33">BC25+0.5</f>
        <v>65</v>
      </c>
      <c r="BE25" s="94">
        <f t="shared" ref="BE25" si="34">BD25+0.5</f>
        <v>65.5</v>
      </c>
      <c r="BF25" s="94">
        <f t="shared" ref="BF25" si="35">BE25+0.5</f>
        <v>66</v>
      </c>
      <c r="BG25" s="94">
        <f t="shared" ref="BG25" si="36">BF25+0.5</f>
        <v>66.5</v>
      </c>
      <c r="BH25" s="94">
        <f t="shared" ref="BH25" si="37">BG25+0.5</f>
        <v>67</v>
      </c>
      <c r="BI25" s="94">
        <f t="shared" ref="BI25" si="38">BH25+0.5</f>
        <v>67.5</v>
      </c>
      <c r="BJ25" s="94">
        <f t="shared" ref="BJ25" si="39">BI25+0.5</f>
        <v>68</v>
      </c>
      <c r="BK25" s="94">
        <f t="shared" ref="BK25" si="40">BJ25+0.5</f>
        <v>68.5</v>
      </c>
      <c r="BL25" s="94">
        <f t="shared" ref="BL25" si="41">BK25+0.5</f>
        <v>69</v>
      </c>
      <c r="BM25" s="94">
        <f t="shared" ref="BM25" si="42">BL25+0.5</f>
        <v>69.5</v>
      </c>
      <c r="BN25" s="94">
        <f t="shared" ref="BN25" si="43">BM25+0.5</f>
        <v>70</v>
      </c>
    </row>
    <row r="26" spans="2:66" x14ac:dyDescent="0.45">
      <c r="B26" s="104" t="s">
        <v>276</v>
      </c>
    </row>
    <row r="27" spans="2:66" x14ac:dyDescent="0.45">
      <c r="D27" s="122"/>
    </row>
    <row r="28" spans="2:66" x14ac:dyDescent="0.45">
      <c r="D28" s="122"/>
    </row>
    <row r="29" spans="2:66" x14ac:dyDescent="0.45">
      <c r="D29" s="122"/>
    </row>
    <row r="30" spans="2:66" x14ac:dyDescent="0.45">
      <c r="B30" s="96" t="s">
        <v>290</v>
      </c>
      <c r="D30" s="122"/>
      <c r="O30" s="123"/>
    </row>
    <row r="31" spans="2:66" x14ac:dyDescent="0.45">
      <c r="B31" s="124" t="s">
        <v>291</v>
      </c>
      <c r="C31" s="103"/>
      <c r="D31" s="125"/>
      <c r="O31" s="123"/>
    </row>
    <row r="32" spans="2:66" x14ac:dyDescent="0.45">
      <c r="B32" s="98" t="s">
        <v>292</v>
      </c>
      <c r="C32" s="126">
        <v>65.900000000000006</v>
      </c>
      <c r="D32" s="127"/>
      <c r="O32" s="123"/>
    </row>
    <row r="33" spans="2:15" x14ac:dyDescent="0.45">
      <c r="B33" s="128" t="s">
        <v>293</v>
      </c>
      <c r="C33" s="103">
        <v>2.4</v>
      </c>
      <c r="D33" s="129"/>
      <c r="O33" s="123"/>
    </row>
    <row r="34" spans="2:15" ht="33" x14ac:dyDescent="0.45">
      <c r="B34" s="128" t="s">
        <v>294</v>
      </c>
      <c r="C34" s="103">
        <v>59.6</v>
      </c>
      <c r="D34" s="129"/>
      <c r="O34" s="123"/>
    </row>
    <row r="35" spans="2:15" x14ac:dyDescent="0.45">
      <c r="B35" s="128" t="s">
        <v>295</v>
      </c>
      <c r="C35" s="103">
        <v>3.9</v>
      </c>
      <c r="D35" s="129"/>
      <c r="O35" s="123"/>
    </row>
    <row r="36" spans="2:15" x14ac:dyDescent="0.45">
      <c r="B36" s="98" t="s">
        <v>296</v>
      </c>
      <c r="C36" s="126">
        <v>-14.8</v>
      </c>
      <c r="D36" s="129"/>
      <c r="O36" s="123"/>
    </row>
    <row r="37" spans="2:15" ht="66" x14ac:dyDescent="0.45">
      <c r="B37" s="128" t="s">
        <v>297</v>
      </c>
      <c r="C37" s="103">
        <v>-25.4</v>
      </c>
      <c r="D37" s="125"/>
      <c r="O37" s="123"/>
    </row>
    <row r="38" spans="2:15" x14ac:dyDescent="0.45">
      <c r="B38" s="128" t="s">
        <v>298</v>
      </c>
      <c r="C38" s="103">
        <v>0.8</v>
      </c>
      <c r="D38" s="127"/>
      <c r="O38" s="123"/>
    </row>
    <row r="39" spans="2:15" x14ac:dyDescent="0.45">
      <c r="B39" s="128" t="s">
        <v>299</v>
      </c>
      <c r="C39" s="103">
        <v>0</v>
      </c>
      <c r="D39" s="129"/>
      <c r="O39" s="123"/>
    </row>
    <row r="40" spans="2:15" x14ac:dyDescent="0.45">
      <c r="B40" s="128" t="s">
        <v>300</v>
      </c>
      <c r="C40" s="103">
        <v>0</v>
      </c>
      <c r="D40" s="129"/>
      <c r="O40" s="123"/>
    </row>
    <row r="41" spans="2:15" ht="33" x14ac:dyDescent="0.45">
      <c r="B41" s="128" t="s">
        <v>294</v>
      </c>
      <c r="C41" s="103">
        <v>9.4</v>
      </c>
      <c r="D41" s="129"/>
      <c r="O41" s="123"/>
    </row>
    <row r="42" spans="2:15" x14ac:dyDescent="0.45">
      <c r="B42" s="128" t="s">
        <v>295</v>
      </c>
      <c r="C42" s="103">
        <v>0.4</v>
      </c>
      <c r="D42" s="129"/>
    </row>
    <row r="43" spans="2:15" x14ac:dyDescent="0.45">
      <c r="B43" s="98" t="s">
        <v>301</v>
      </c>
      <c r="C43" s="126">
        <v>51.1</v>
      </c>
      <c r="D43" s="125"/>
    </row>
    <row r="44" spans="2:15" x14ac:dyDescent="0.45">
      <c r="B44" s="104" t="s">
        <v>302</v>
      </c>
      <c r="D44" s="127"/>
    </row>
    <row r="45" spans="2:15" x14ac:dyDescent="0.45">
      <c r="D45" s="129"/>
    </row>
    <row r="46" spans="2:15" x14ac:dyDescent="0.45">
      <c r="D46" s="129"/>
    </row>
    <row r="47" spans="2:15" x14ac:dyDescent="0.45">
      <c r="B47" s="287" t="s">
        <v>316</v>
      </c>
      <c r="C47" s="288"/>
      <c r="D47" s="289"/>
      <c r="E47" s="288"/>
    </row>
    <row r="48" spans="2:15" x14ac:dyDescent="0.45">
      <c r="B48" s="89" t="s">
        <v>305</v>
      </c>
      <c r="C48" s="89">
        <v>2021</v>
      </c>
      <c r="D48" s="89">
        <v>2022</v>
      </c>
      <c r="E48" s="89">
        <v>2023</v>
      </c>
      <c r="F48" s="89">
        <v>2024</v>
      </c>
      <c r="G48" s="89">
        <v>2025</v>
      </c>
      <c r="H48" s="89">
        <v>2026</v>
      </c>
      <c r="I48" s="89">
        <v>2027</v>
      </c>
      <c r="J48" s="89">
        <v>2028</v>
      </c>
      <c r="K48" s="89">
        <v>2029</v>
      </c>
      <c r="L48" s="89">
        <v>2030</v>
      </c>
    </row>
    <row r="49" spans="2:14" ht="45" customHeight="1" x14ac:dyDescent="0.45">
      <c r="B49" s="118" t="s">
        <v>306</v>
      </c>
      <c r="C49" s="130">
        <v>12710218</v>
      </c>
      <c r="D49" s="130">
        <v>12430593</v>
      </c>
      <c r="E49" s="130">
        <v>12157120</v>
      </c>
      <c r="F49" s="130">
        <v>11889664</v>
      </c>
      <c r="G49" s="130">
        <v>11628091</v>
      </c>
      <c r="H49" s="130">
        <v>11372273</v>
      </c>
      <c r="I49" s="130">
        <v>11122083</v>
      </c>
      <c r="J49" s="130">
        <v>10877397</v>
      </c>
      <c r="K49" s="130">
        <v>10638094</v>
      </c>
      <c r="L49" s="130">
        <v>10404056</v>
      </c>
    </row>
    <row r="50" spans="2:14" ht="45" customHeight="1" x14ac:dyDescent="0.45">
      <c r="B50" s="118" t="s">
        <v>307</v>
      </c>
      <c r="C50" s="130">
        <v>14485360</v>
      </c>
      <c r="D50" s="130">
        <v>14164255</v>
      </c>
      <c r="E50" s="130">
        <v>13850215</v>
      </c>
      <c r="F50" s="130">
        <v>13543083</v>
      </c>
      <c r="G50" s="130">
        <v>13242708</v>
      </c>
      <c r="H50" s="130">
        <v>12948942</v>
      </c>
      <c r="I50" s="130">
        <v>12661638</v>
      </c>
      <c r="J50" s="130">
        <v>12380655</v>
      </c>
      <c r="K50" s="130">
        <v>12105854</v>
      </c>
      <c r="L50" s="130">
        <v>11837099</v>
      </c>
    </row>
    <row r="51" spans="2:14" ht="45" customHeight="1" x14ac:dyDescent="0.45">
      <c r="B51" s="118" t="s">
        <v>308</v>
      </c>
      <c r="C51" s="130">
        <v>4345608</v>
      </c>
      <c r="D51" s="130">
        <v>4249277</v>
      </c>
      <c r="E51" s="130">
        <v>4155065</v>
      </c>
      <c r="F51" s="130">
        <v>4062925</v>
      </c>
      <c r="G51" s="130">
        <v>3972812</v>
      </c>
      <c r="H51" s="130">
        <v>3884683</v>
      </c>
      <c r="I51" s="130">
        <v>3798491</v>
      </c>
      <c r="J51" s="130">
        <v>3714197</v>
      </c>
      <c r="K51" s="130">
        <v>3631756</v>
      </c>
      <c r="L51" s="130">
        <v>3551130</v>
      </c>
    </row>
    <row r="52" spans="2:14" ht="45" customHeight="1" x14ac:dyDescent="0.45">
      <c r="B52" s="118" t="s">
        <v>309</v>
      </c>
      <c r="C52" s="130">
        <v>2372395</v>
      </c>
      <c r="D52" s="130">
        <v>2416455</v>
      </c>
      <c r="E52" s="130">
        <v>0</v>
      </c>
      <c r="F52" s="130">
        <v>0</v>
      </c>
      <c r="G52" s="130">
        <v>0</v>
      </c>
      <c r="H52" s="130">
        <v>0</v>
      </c>
      <c r="I52" s="130">
        <v>0</v>
      </c>
      <c r="J52" s="130">
        <v>0</v>
      </c>
      <c r="K52" s="130">
        <v>0</v>
      </c>
      <c r="L52" s="130">
        <v>0</v>
      </c>
    </row>
    <row r="53" spans="2:14" ht="45" customHeight="1" x14ac:dyDescent="0.45">
      <c r="B53" s="118" t="s">
        <v>310</v>
      </c>
      <c r="C53" s="130">
        <v>7767357</v>
      </c>
      <c r="D53" s="130">
        <v>7498523</v>
      </c>
      <c r="E53" s="130">
        <v>9695150</v>
      </c>
      <c r="F53" s="130">
        <v>9480158</v>
      </c>
      <c r="G53" s="130">
        <v>9269896</v>
      </c>
      <c r="H53" s="130">
        <v>9064259</v>
      </c>
      <c r="I53" s="130">
        <v>8863147</v>
      </c>
      <c r="J53" s="130">
        <v>8666459</v>
      </c>
      <c r="K53" s="130">
        <v>8474098</v>
      </c>
      <c r="L53" s="130">
        <v>8285969</v>
      </c>
    </row>
    <row r="54" spans="2:14" x14ac:dyDescent="0.45">
      <c r="B54" s="104" t="s">
        <v>304</v>
      </c>
      <c r="D54" s="131"/>
    </row>
    <row r="55" spans="2:14" x14ac:dyDescent="0.45">
      <c r="B55" s="132" t="s">
        <v>303</v>
      </c>
      <c r="D55" s="131"/>
    </row>
    <row r="56" spans="2:14" x14ac:dyDescent="0.45">
      <c r="B56" s="132"/>
      <c r="D56" s="131"/>
    </row>
    <row r="57" spans="2:14" x14ac:dyDescent="0.45">
      <c r="D57" s="127"/>
    </row>
    <row r="58" spans="2:14" x14ac:dyDescent="0.45">
      <c r="B58" s="96" t="s">
        <v>314</v>
      </c>
      <c r="D58" s="131"/>
    </row>
    <row r="59" spans="2:14" x14ac:dyDescent="0.45">
      <c r="B59" s="115" t="s">
        <v>311</v>
      </c>
      <c r="C59" s="115" t="s">
        <v>312</v>
      </c>
      <c r="D59" s="133"/>
      <c r="E59" s="133" t="s">
        <v>317</v>
      </c>
      <c r="F59" s="134">
        <f>AVERAGE(C94:C123)</f>
        <v>69.076000000000008</v>
      </c>
      <c r="G59" s="134"/>
      <c r="H59" s="134"/>
      <c r="I59" s="134"/>
      <c r="J59" s="134"/>
      <c r="K59" s="134"/>
      <c r="L59" s="134"/>
      <c r="M59" s="134"/>
      <c r="N59" s="134"/>
    </row>
    <row r="60" spans="2:14" x14ac:dyDescent="0.45">
      <c r="B60" s="135">
        <v>43101</v>
      </c>
      <c r="C60" s="136">
        <v>9.65</v>
      </c>
      <c r="D60" s="137"/>
      <c r="E60" s="137"/>
      <c r="F60" s="138"/>
      <c r="G60" s="139"/>
      <c r="H60" s="140"/>
      <c r="I60" s="141"/>
      <c r="J60" s="141"/>
      <c r="K60" s="141"/>
      <c r="L60" s="141"/>
      <c r="M60" s="142"/>
      <c r="N60" s="134"/>
    </row>
    <row r="61" spans="2:14" x14ac:dyDescent="0.45">
      <c r="B61" s="135">
        <v>43132</v>
      </c>
      <c r="C61" s="136">
        <v>10.51</v>
      </c>
      <c r="D61" s="137"/>
      <c r="E61" s="137"/>
      <c r="F61" s="138"/>
      <c r="G61" s="143"/>
      <c r="H61" s="144"/>
      <c r="I61" s="141"/>
      <c r="J61" s="141"/>
      <c r="K61" s="141"/>
      <c r="L61" s="141"/>
      <c r="M61" s="145"/>
      <c r="N61" s="134"/>
    </row>
    <row r="62" spans="2:14" x14ac:dyDescent="0.45">
      <c r="B62" s="135">
        <v>43160</v>
      </c>
      <c r="C62" s="136">
        <v>13.73</v>
      </c>
      <c r="D62" s="137"/>
      <c r="E62" s="137"/>
      <c r="F62" s="138"/>
      <c r="G62" s="143"/>
      <c r="H62" s="144"/>
      <c r="I62" s="141"/>
      <c r="J62" s="141"/>
      <c r="K62" s="141"/>
      <c r="L62" s="141"/>
      <c r="M62" s="145"/>
      <c r="N62" s="134"/>
    </row>
    <row r="63" spans="2:14" x14ac:dyDescent="0.45">
      <c r="B63" s="135">
        <v>43191</v>
      </c>
      <c r="C63" s="136">
        <v>14.27</v>
      </c>
      <c r="D63" s="137"/>
      <c r="E63" s="137"/>
      <c r="F63" s="138"/>
      <c r="G63" s="139"/>
      <c r="H63" s="140"/>
      <c r="I63" s="141"/>
      <c r="J63" s="141"/>
      <c r="K63" s="141"/>
      <c r="L63" s="141"/>
      <c r="M63" s="142"/>
      <c r="N63" s="134"/>
    </row>
    <row r="64" spans="2:14" x14ac:dyDescent="0.45">
      <c r="B64" s="135">
        <v>43221</v>
      </c>
      <c r="C64" s="136">
        <v>15.76</v>
      </c>
      <c r="D64" s="137"/>
      <c r="E64" s="137"/>
      <c r="F64" s="138"/>
      <c r="G64" s="139"/>
      <c r="H64" s="144"/>
      <c r="I64" s="141"/>
      <c r="J64" s="141"/>
      <c r="K64" s="141"/>
      <c r="L64" s="141"/>
      <c r="M64" s="145"/>
      <c r="N64" s="134"/>
    </row>
    <row r="65" spans="2:14" x14ac:dyDescent="0.45">
      <c r="B65" s="135">
        <v>43252</v>
      </c>
      <c r="C65" s="136">
        <v>16</v>
      </c>
      <c r="D65" s="137"/>
      <c r="E65" s="137"/>
      <c r="F65" s="138"/>
      <c r="G65" s="139"/>
      <c r="H65" s="144"/>
      <c r="I65" s="141"/>
      <c r="J65" s="141"/>
      <c r="K65" s="141"/>
      <c r="L65" s="141"/>
      <c r="M65" s="145"/>
      <c r="N65" s="134"/>
    </row>
    <row r="66" spans="2:14" x14ac:dyDescent="0.45">
      <c r="B66" s="135">
        <v>43282</v>
      </c>
      <c r="C66" s="136">
        <v>18.739999999999998</v>
      </c>
      <c r="D66" s="137"/>
      <c r="E66" s="137"/>
      <c r="F66" s="138"/>
      <c r="G66" s="143"/>
      <c r="H66" s="144"/>
      <c r="I66" s="141"/>
      <c r="J66" s="141"/>
      <c r="K66" s="141"/>
      <c r="L66" s="141"/>
      <c r="M66" s="145"/>
      <c r="N66" s="134"/>
    </row>
    <row r="67" spans="2:14" x14ac:dyDescent="0.45">
      <c r="B67" s="135">
        <v>43313</v>
      </c>
      <c r="C67" s="136">
        <v>22.52</v>
      </c>
      <c r="D67" s="137"/>
      <c r="E67" s="137"/>
      <c r="F67" s="138"/>
      <c r="G67" s="143"/>
      <c r="H67" s="144"/>
      <c r="I67" s="141"/>
      <c r="J67" s="141"/>
      <c r="K67" s="141"/>
      <c r="L67" s="141"/>
      <c r="M67" s="145"/>
      <c r="N67" s="134"/>
    </row>
    <row r="68" spans="2:14" x14ac:dyDescent="0.45">
      <c r="B68" s="135">
        <v>43344</v>
      </c>
      <c r="C68" s="136">
        <v>23.63</v>
      </c>
      <c r="D68" s="137"/>
      <c r="E68" s="137"/>
      <c r="F68" s="138"/>
      <c r="G68" s="143"/>
      <c r="H68" s="144"/>
      <c r="I68" s="141"/>
      <c r="J68" s="141"/>
      <c r="K68" s="141"/>
      <c r="L68" s="141"/>
      <c r="M68" s="145"/>
      <c r="N68" s="134"/>
    </row>
    <row r="69" spans="2:14" x14ac:dyDescent="0.45">
      <c r="B69" s="135">
        <v>43374</v>
      </c>
      <c r="C69" s="136">
        <v>17.79</v>
      </c>
      <c r="D69" s="137"/>
      <c r="E69" s="137"/>
      <c r="F69" s="138"/>
      <c r="G69" s="143"/>
      <c r="H69" s="144"/>
      <c r="I69" s="141"/>
      <c r="J69" s="141"/>
      <c r="K69" s="141"/>
      <c r="L69" s="141"/>
      <c r="M69" s="145"/>
      <c r="N69" s="134"/>
    </row>
    <row r="70" spans="2:14" x14ac:dyDescent="0.45">
      <c r="B70" s="135">
        <v>43405</v>
      </c>
      <c r="C70" s="136">
        <v>22.7</v>
      </c>
      <c r="D70" s="137"/>
      <c r="E70" s="137"/>
      <c r="F70" s="138"/>
      <c r="G70" s="143"/>
      <c r="H70" s="144"/>
      <c r="I70" s="141"/>
      <c r="J70" s="141"/>
      <c r="K70" s="141"/>
      <c r="L70" s="141"/>
      <c r="M70" s="145"/>
      <c r="N70" s="134"/>
    </row>
    <row r="71" spans="2:14" x14ac:dyDescent="0.45">
      <c r="B71" s="135">
        <v>43435</v>
      </c>
      <c r="C71" s="136">
        <v>26.3</v>
      </c>
      <c r="D71" s="137"/>
      <c r="E71" s="137"/>
      <c r="F71" s="138"/>
      <c r="G71" s="143"/>
      <c r="H71" s="144"/>
      <c r="I71" s="141"/>
      <c r="J71" s="141"/>
      <c r="K71" s="141"/>
      <c r="L71" s="141"/>
      <c r="M71" s="145"/>
      <c r="N71" s="134"/>
    </row>
    <row r="72" spans="2:14" x14ac:dyDescent="0.45">
      <c r="B72" s="135">
        <v>43466</v>
      </c>
      <c r="C72" s="136">
        <v>23.27</v>
      </c>
      <c r="D72" s="137"/>
      <c r="E72" s="137"/>
      <c r="F72" s="146"/>
      <c r="G72" s="139"/>
      <c r="H72" s="140"/>
      <c r="I72" s="141"/>
      <c r="J72" s="141"/>
      <c r="K72" s="147"/>
      <c r="L72" s="141"/>
      <c r="M72" s="142"/>
      <c r="N72" s="134"/>
    </row>
    <row r="73" spans="2:14" x14ac:dyDescent="0.45">
      <c r="B73" s="135">
        <v>43497</v>
      </c>
      <c r="C73" s="136">
        <v>22.52</v>
      </c>
      <c r="D73" s="137"/>
      <c r="E73" s="137"/>
      <c r="F73" s="138"/>
      <c r="G73" s="143"/>
      <c r="H73" s="140"/>
      <c r="I73" s="141"/>
      <c r="J73" s="141"/>
      <c r="K73" s="141"/>
      <c r="L73" s="141"/>
      <c r="M73" s="142"/>
      <c r="N73" s="134"/>
    </row>
    <row r="74" spans="2:14" x14ac:dyDescent="0.45">
      <c r="B74" s="135">
        <v>43525</v>
      </c>
      <c r="C74" s="136">
        <v>22.3</v>
      </c>
      <c r="D74" s="137"/>
      <c r="E74" s="137"/>
      <c r="F74" s="138"/>
      <c r="G74" s="143"/>
      <c r="H74" s="144"/>
      <c r="I74" s="141"/>
      <c r="J74" s="141"/>
      <c r="K74" s="141"/>
      <c r="L74" s="141"/>
      <c r="M74" s="145"/>
      <c r="N74" s="134"/>
    </row>
    <row r="75" spans="2:14" x14ac:dyDescent="0.45">
      <c r="B75" s="135">
        <v>43556</v>
      </c>
      <c r="C75" s="136">
        <v>26.95</v>
      </c>
      <c r="D75" s="137"/>
      <c r="E75" s="137"/>
      <c r="F75" s="138"/>
      <c r="G75" s="139"/>
      <c r="H75" s="140"/>
      <c r="I75" s="147"/>
      <c r="J75" s="147"/>
      <c r="K75" s="141"/>
      <c r="L75" s="141"/>
      <c r="M75" s="142"/>
      <c r="N75" s="134"/>
    </row>
    <row r="76" spans="2:14" x14ac:dyDescent="0.45">
      <c r="B76" s="135">
        <v>43586</v>
      </c>
      <c r="C76" s="136">
        <v>25.2</v>
      </c>
      <c r="D76" s="137"/>
      <c r="E76" s="137"/>
      <c r="F76" s="138"/>
      <c r="G76" s="139"/>
      <c r="H76" s="144"/>
      <c r="I76" s="141"/>
      <c r="J76" s="141"/>
      <c r="K76" s="141"/>
      <c r="L76" s="141"/>
      <c r="M76" s="145"/>
      <c r="N76" s="134"/>
    </row>
    <row r="77" spans="2:14" x14ac:dyDescent="0.45">
      <c r="B77" s="135">
        <v>43617</v>
      </c>
      <c r="C77" s="136">
        <v>27.5</v>
      </c>
      <c r="D77" s="137"/>
      <c r="E77" s="137"/>
      <c r="F77" s="138"/>
      <c r="G77" s="139"/>
      <c r="H77" s="144"/>
      <c r="I77" s="141"/>
      <c r="J77" s="141"/>
      <c r="K77" s="141"/>
      <c r="L77" s="141"/>
      <c r="M77" s="145"/>
      <c r="N77" s="134"/>
    </row>
    <row r="78" spans="2:14" x14ac:dyDescent="0.45">
      <c r="B78" s="135">
        <v>43647</v>
      </c>
      <c r="C78" s="136">
        <v>28.84</v>
      </c>
      <c r="D78" s="137"/>
      <c r="E78" s="137"/>
      <c r="F78" s="138"/>
      <c r="G78" s="143"/>
      <c r="H78" s="144"/>
      <c r="I78" s="141"/>
      <c r="J78" s="141"/>
      <c r="K78" s="141"/>
      <c r="L78" s="141"/>
      <c r="M78" s="145"/>
      <c r="N78" s="134"/>
    </row>
    <row r="79" spans="2:14" x14ac:dyDescent="0.45">
      <c r="B79" s="135">
        <v>43678</v>
      </c>
      <c r="C79" s="136">
        <v>26.95</v>
      </c>
      <c r="D79" s="137"/>
      <c r="E79" s="137"/>
      <c r="F79" s="138"/>
      <c r="G79" s="143"/>
      <c r="H79" s="148"/>
      <c r="I79" s="141"/>
      <c r="J79" s="141"/>
      <c r="K79" s="141"/>
      <c r="L79" s="141"/>
      <c r="M79" s="142"/>
      <c r="N79" s="134"/>
    </row>
    <row r="80" spans="2:14" x14ac:dyDescent="0.45">
      <c r="B80" s="135">
        <v>43709</v>
      </c>
      <c r="C80" s="136">
        <v>25.36</v>
      </c>
      <c r="D80" s="137"/>
      <c r="E80" s="137"/>
      <c r="F80" s="146"/>
      <c r="G80" s="143"/>
      <c r="H80" s="140"/>
      <c r="I80" s="147"/>
      <c r="J80" s="147"/>
      <c r="K80" s="147"/>
      <c r="L80" s="141"/>
      <c r="M80" s="142"/>
      <c r="N80" s="134"/>
    </row>
    <row r="81" spans="2:14" x14ac:dyDescent="0.45">
      <c r="B81" s="135">
        <v>43739</v>
      </c>
      <c r="C81" s="136">
        <v>26.3</v>
      </c>
      <c r="D81" s="137"/>
      <c r="E81" s="137"/>
      <c r="F81" s="138"/>
      <c r="G81" s="143"/>
      <c r="H81" s="148"/>
      <c r="I81" s="141"/>
      <c r="J81" s="147"/>
      <c r="K81" s="141"/>
      <c r="L81" s="141"/>
      <c r="M81" s="142"/>
      <c r="N81" s="134"/>
    </row>
    <row r="82" spans="2:14" x14ac:dyDescent="0.45">
      <c r="B82" s="135">
        <v>43770</v>
      </c>
      <c r="C82" s="136">
        <v>25.61</v>
      </c>
      <c r="D82" s="137"/>
      <c r="E82" s="137"/>
      <c r="F82" s="146"/>
      <c r="G82" s="143"/>
      <c r="H82" s="140"/>
      <c r="I82" s="141"/>
      <c r="J82" s="141"/>
      <c r="K82" s="147"/>
      <c r="L82" s="141"/>
      <c r="M82" s="142"/>
      <c r="N82" s="134"/>
    </row>
    <row r="83" spans="2:14" x14ac:dyDescent="0.45">
      <c r="B83" s="135">
        <v>43800</v>
      </c>
      <c r="C83" s="136">
        <v>24.86</v>
      </c>
      <c r="D83" s="137"/>
      <c r="E83" s="137"/>
      <c r="F83" s="138"/>
      <c r="G83" s="143"/>
      <c r="H83" s="140"/>
      <c r="I83" s="141"/>
      <c r="J83" s="141"/>
      <c r="K83" s="141"/>
      <c r="L83" s="141"/>
      <c r="M83" s="142"/>
      <c r="N83" s="134"/>
    </row>
    <row r="84" spans="2:14" x14ac:dyDescent="0.45">
      <c r="B84" s="135">
        <v>43831</v>
      </c>
      <c r="C84" s="136">
        <v>24.6</v>
      </c>
      <c r="D84" s="137"/>
      <c r="E84" s="137"/>
      <c r="F84" s="138"/>
      <c r="G84" s="139"/>
      <c r="H84" s="149"/>
      <c r="I84" s="147"/>
      <c r="J84" s="141"/>
      <c r="K84" s="141"/>
      <c r="L84" s="141"/>
      <c r="M84" s="145"/>
      <c r="N84" s="134"/>
    </row>
    <row r="85" spans="2:14" x14ac:dyDescent="0.45">
      <c r="B85" s="135">
        <v>43862</v>
      </c>
      <c r="C85" s="136">
        <v>23.8</v>
      </c>
      <c r="D85" s="137"/>
      <c r="E85" s="137"/>
      <c r="F85" s="138"/>
      <c r="G85" s="143"/>
      <c r="H85" s="140"/>
      <c r="I85" s="141"/>
      <c r="J85" s="141"/>
      <c r="K85" s="141"/>
      <c r="L85" s="141"/>
      <c r="M85" s="142"/>
      <c r="N85" s="134"/>
    </row>
    <row r="86" spans="2:14" x14ac:dyDescent="0.45">
      <c r="B86" s="135">
        <v>43891</v>
      </c>
      <c r="C86" s="136">
        <v>18.3</v>
      </c>
      <c r="D86" s="137"/>
      <c r="E86" s="137"/>
      <c r="F86" s="138"/>
      <c r="G86" s="143"/>
      <c r="H86" s="140"/>
      <c r="I86" s="141"/>
      <c r="J86" s="141"/>
      <c r="K86" s="141"/>
      <c r="L86" s="141"/>
      <c r="M86" s="142"/>
      <c r="N86" s="134"/>
    </row>
    <row r="87" spans="2:14" x14ac:dyDescent="0.45">
      <c r="B87" s="135">
        <v>43922</v>
      </c>
      <c r="C87" s="136">
        <v>19.940000000000001</v>
      </c>
      <c r="D87" s="137"/>
      <c r="E87" s="137"/>
      <c r="F87" s="138"/>
      <c r="G87" s="139"/>
      <c r="H87" s="144"/>
      <c r="I87" s="141"/>
      <c r="J87" s="141"/>
      <c r="K87" s="141"/>
      <c r="L87" s="141"/>
      <c r="M87" s="145"/>
      <c r="N87" s="134"/>
    </row>
    <row r="88" spans="2:14" x14ac:dyDescent="0.45">
      <c r="B88" s="135">
        <v>43952</v>
      </c>
      <c r="C88" s="136">
        <v>21.76</v>
      </c>
      <c r="D88" s="137"/>
      <c r="E88" s="137"/>
      <c r="F88" s="138"/>
      <c r="G88" s="139"/>
      <c r="H88" s="149"/>
      <c r="I88" s="141"/>
      <c r="J88" s="141"/>
      <c r="K88" s="141"/>
      <c r="L88" s="141"/>
      <c r="M88" s="145"/>
      <c r="N88" s="134"/>
    </row>
    <row r="89" spans="2:14" x14ac:dyDescent="0.45">
      <c r="B89" s="135">
        <v>43983</v>
      </c>
      <c r="C89" s="136">
        <v>27.27</v>
      </c>
      <c r="D89" s="137"/>
      <c r="E89" s="137"/>
      <c r="F89" s="138"/>
      <c r="G89" s="139"/>
      <c r="H89" s="148"/>
      <c r="I89" s="141"/>
      <c r="J89" s="141"/>
      <c r="K89" s="141"/>
      <c r="L89" s="141"/>
      <c r="M89" s="142"/>
      <c r="N89" s="134"/>
    </row>
    <row r="90" spans="2:14" x14ac:dyDescent="0.45">
      <c r="B90" s="135">
        <v>44013</v>
      </c>
      <c r="C90" s="136">
        <v>26.64</v>
      </c>
      <c r="D90" s="137"/>
      <c r="E90" s="137"/>
      <c r="F90" s="138"/>
      <c r="G90" s="143"/>
      <c r="H90" s="144"/>
      <c r="I90" s="141"/>
      <c r="J90" s="141"/>
      <c r="K90" s="141"/>
      <c r="L90" s="141"/>
      <c r="M90" s="145"/>
      <c r="N90" s="134"/>
    </row>
    <row r="91" spans="2:14" x14ac:dyDescent="0.45">
      <c r="B91" s="135">
        <v>44044</v>
      </c>
      <c r="C91" s="136">
        <v>29.02</v>
      </c>
      <c r="D91" s="137"/>
      <c r="E91" s="137"/>
      <c r="F91" s="138"/>
      <c r="G91" s="143"/>
      <c r="H91" s="140"/>
      <c r="I91" s="141"/>
      <c r="J91" s="141"/>
      <c r="K91" s="141"/>
      <c r="L91" s="141"/>
      <c r="M91" s="142"/>
      <c r="N91" s="134"/>
    </row>
    <row r="92" spans="2:14" x14ac:dyDescent="0.45">
      <c r="B92" s="135">
        <v>44075</v>
      </c>
      <c r="C92" s="136">
        <v>27.14</v>
      </c>
      <c r="D92" s="137"/>
      <c r="E92" s="137"/>
      <c r="F92" s="138"/>
      <c r="G92" s="143"/>
      <c r="H92" s="140"/>
      <c r="I92" s="141"/>
      <c r="J92" s="141"/>
      <c r="K92" s="141"/>
      <c r="L92" s="141"/>
      <c r="M92" s="142"/>
      <c r="N92" s="134"/>
    </row>
    <row r="93" spans="2:14" x14ac:dyDescent="0.45">
      <c r="B93" s="135">
        <v>44105</v>
      </c>
      <c r="C93" s="136">
        <v>23.88</v>
      </c>
      <c r="D93" s="137"/>
      <c r="E93" s="137"/>
      <c r="F93" s="138"/>
      <c r="G93" s="143"/>
      <c r="H93" s="140"/>
      <c r="I93" s="141"/>
      <c r="J93" s="141"/>
      <c r="K93" s="141"/>
      <c r="L93" s="141"/>
      <c r="M93" s="142"/>
      <c r="N93" s="134"/>
    </row>
    <row r="94" spans="2:14" x14ac:dyDescent="0.45">
      <c r="B94" s="135">
        <v>44136</v>
      </c>
      <c r="C94" s="136">
        <v>29.34</v>
      </c>
      <c r="D94" s="137"/>
      <c r="E94" s="137"/>
      <c r="F94" s="138"/>
      <c r="G94" s="143"/>
      <c r="H94" s="144"/>
      <c r="I94" s="141"/>
      <c r="J94" s="141"/>
      <c r="K94" s="141"/>
      <c r="L94" s="141"/>
      <c r="M94" s="145"/>
      <c r="N94" s="134"/>
    </row>
    <row r="95" spans="2:14" x14ac:dyDescent="0.45">
      <c r="B95" s="135">
        <v>44166</v>
      </c>
      <c r="C95" s="136">
        <v>32.72</v>
      </c>
      <c r="D95" s="137"/>
      <c r="E95" s="137"/>
      <c r="F95" s="138"/>
      <c r="G95" s="143"/>
      <c r="H95" s="149"/>
      <c r="I95" s="147"/>
      <c r="J95" s="141"/>
      <c r="K95" s="141"/>
      <c r="L95" s="141"/>
      <c r="M95" s="145"/>
      <c r="N95" s="134"/>
    </row>
    <row r="96" spans="2:14" x14ac:dyDescent="0.45">
      <c r="B96" s="135">
        <v>44197</v>
      </c>
      <c r="C96" s="136">
        <v>32.950000000000003</v>
      </c>
      <c r="D96" s="137"/>
      <c r="E96" s="137"/>
      <c r="F96" s="138"/>
      <c r="G96" s="139"/>
      <c r="H96" s="140"/>
      <c r="I96" s="141"/>
      <c r="J96" s="141"/>
      <c r="K96" s="141"/>
      <c r="L96" s="141"/>
      <c r="M96" s="142"/>
      <c r="N96" s="134"/>
    </row>
    <row r="97" spans="2:14" x14ac:dyDescent="0.45">
      <c r="B97" s="135">
        <v>44228</v>
      </c>
      <c r="C97" s="136">
        <v>37.28</v>
      </c>
      <c r="D97" s="137"/>
      <c r="E97" s="137"/>
      <c r="F97" s="138"/>
      <c r="G97" s="143"/>
      <c r="H97" s="144"/>
      <c r="I97" s="147"/>
      <c r="J97" s="141"/>
      <c r="K97" s="141"/>
      <c r="L97" s="141"/>
      <c r="M97" s="145"/>
      <c r="N97" s="134"/>
    </row>
    <row r="98" spans="2:14" x14ac:dyDescent="0.45">
      <c r="B98" s="135">
        <v>44256</v>
      </c>
      <c r="C98" s="136">
        <v>42.55</v>
      </c>
      <c r="D98" s="137"/>
      <c r="E98" s="137"/>
      <c r="F98" s="138"/>
      <c r="G98" s="143"/>
      <c r="H98" s="144"/>
      <c r="I98" s="141"/>
      <c r="J98" s="141"/>
      <c r="K98" s="141"/>
      <c r="L98" s="141"/>
      <c r="M98" s="145"/>
      <c r="N98" s="134"/>
    </row>
    <row r="99" spans="2:14" x14ac:dyDescent="0.45">
      <c r="B99" s="135">
        <v>44287</v>
      </c>
      <c r="C99" s="136">
        <v>48.84</v>
      </c>
      <c r="D99" s="137"/>
      <c r="E99" s="137"/>
      <c r="F99" s="138"/>
      <c r="G99" s="139"/>
      <c r="H99" s="144"/>
      <c r="I99" s="141"/>
      <c r="J99" s="141"/>
      <c r="K99" s="141"/>
      <c r="L99" s="141"/>
      <c r="M99" s="145"/>
      <c r="N99" s="134"/>
    </row>
    <row r="100" spans="2:14" x14ac:dyDescent="0.45">
      <c r="B100" s="135">
        <v>44317</v>
      </c>
      <c r="C100" s="136">
        <v>51.7</v>
      </c>
      <c r="D100" s="137"/>
      <c r="E100" s="137"/>
      <c r="F100" s="138"/>
      <c r="G100" s="139"/>
      <c r="H100" s="144"/>
      <c r="I100" s="141"/>
      <c r="J100" s="141"/>
      <c r="K100" s="141"/>
      <c r="L100" s="141"/>
      <c r="M100" s="145"/>
      <c r="N100" s="134"/>
    </row>
    <row r="101" spans="2:14" x14ac:dyDescent="0.45">
      <c r="B101" s="135">
        <v>44348</v>
      </c>
      <c r="C101" s="136">
        <v>56.68</v>
      </c>
      <c r="D101" s="137"/>
      <c r="E101" s="137"/>
      <c r="F101" s="138"/>
      <c r="G101" s="139"/>
      <c r="H101" s="144"/>
      <c r="I101" s="147"/>
      <c r="J101" s="141"/>
      <c r="K101" s="141"/>
      <c r="L101" s="141"/>
      <c r="M101" s="145"/>
      <c r="N101" s="134"/>
    </row>
    <row r="102" spans="2:14" x14ac:dyDescent="0.45">
      <c r="B102" s="135">
        <v>44378</v>
      </c>
      <c r="C102" s="136">
        <v>53.25</v>
      </c>
      <c r="D102" s="137"/>
      <c r="E102" s="137"/>
      <c r="F102" s="138"/>
      <c r="G102" s="143"/>
      <c r="H102" s="144"/>
      <c r="I102" s="141"/>
      <c r="J102" s="141"/>
      <c r="K102" s="141"/>
      <c r="L102" s="141"/>
      <c r="M102" s="145"/>
      <c r="N102" s="134"/>
    </row>
    <row r="103" spans="2:14" x14ac:dyDescent="0.45">
      <c r="B103" s="135">
        <v>44409</v>
      </c>
      <c r="C103" s="136">
        <v>60.51</v>
      </c>
      <c r="D103" s="137"/>
      <c r="E103" s="137"/>
      <c r="F103" s="150"/>
      <c r="G103" s="143"/>
      <c r="H103" s="144"/>
      <c r="I103" s="151"/>
      <c r="J103" s="141"/>
      <c r="K103" s="151"/>
      <c r="L103" s="141"/>
      <c r="M103" s="145"/>
      <c r="N103" s="134"/>
    </row>
    <row r="104" spans="2:14" x14ac:dyDescent="0.45">
      <c r="B104" s="135">
        <v>44440</v>
      </c>
      <c r="C104" s="136">
        <v>61.75</v>
      </c>
      <c r="D104" s="137"/>
      <c r="E104" s="137"/>
      <c r="F104" s="150"/>
      <c r="G104" s="143"/>
      <c r="H104" s="152"/>
      <c r="I104" s="151"/>
      <c r="J104" s="151"/>
      <c r="K104" s="151"/>
      <c r="L104" s="141"/>
      <c r="M104" s="145"/>
      <c r="N104" s="134"/>
    </row>
    <row r="105" spans="2:14" x14ac:dyDescent="0.45">
      <c r="B105" s="135">
        <v>44470</v>
      </c>
      <c r="C105" s="136">
        <v>58.73</v>
      </c>
      <c r="D105" s="137"/>
      <c r="E105" s="137"/>
      <c r="F105" s="150"/>
      <c r="G105" s="143"/>
      <c r="H105" s="152"/>
      <c r="I105" s="151"/>
      <c r="J105" s="151"/>
      <c r="K105" s="151"/>
      <c r="L105" s="141"/>
      <c r="M105" s="145"/>
      <c r="N105" s="134"/>
    </row>
    <row r="106" spans="2:14" x14ac:dyDescent="0.45">
      <c r="B106" s="135">
        <v>44501</v>
      </c>
      <c r="C106" s="136">
        <v>75.73</v>
      </c>
      <c r="D106" s="137"/>
      <c r="E106" s="137"/>
      <c r="F106" s="150"/>
      <c r="G106" s="143"/>
      <c r="H106" s="152"/>
      <c r="I106" s="151"/>
      <c r="J106" s="151"/>
      <c r="K106" s="151"/>
      <c r="L106" s="141"/>
      <c r="M106" s="145"/>
      <c r="N106" s="134"/>
    </row>
    <row r="107" spans="2:14" x14ac:dyDescent="0.45">
      <c r="B107" s="135">
        <v>44531</v>
      </c>
      <c r="C107" s="136">
        <v>80.650000000000006</v>
      </c>
      <c r="D107" s="137"/>
      <c r="E107" s="137"/>
      <c r="F107" s="150"/>
      <c r="G107" s="143"/>
      <c r="H107" s="152"/>
      <c r="I107" s="151"/>
      <c r="J107" s="151"/>
      <c r="K107" s="151"/>
      <c r="L107" s="141"/>
      <c r="M107" s="145"/>
      <c r="N107" s="134"/>
    </row>
    <row r="108" spans="2:14" x14ac:dyDescent="0.45">
      <c r="B108" s="135">
        <v>44562</v>
      </c>
      <c r="C108" s="136">
        <v>89.24</v>
      </c>
      <c r="D108" s="137"/>
      <c r="E108" s="137"/>
      <c r="F108" s="150"/>
      <c r="G108" s="143"/>
      <c r="H108" s="152"/>
      <c r="I108" s="151"/>
      <c r="J108" s="151"/>
      <c r="K108" s="151"/>
      <c r="L108" s="141"/>
      <c r="M108" s="145"/>
      <c r="N108" s="134"/>
    </row>
    <row r="109" spans="2:14" x14ac:dyDescent="0.45">
      <c r="B109" s="135">
        <v>44593</v>
      </c>
      <c r="C109" s="136">
        <v>82.21</v>
      </c>
      <c r="D109" s="137"/>
      <c r="E109" s="137"/>
      <c r="F109" s="150"/>
      <c r="G109" s="143"/>
      <c r="H109" s="152"/>
      <c r="I109" s="151"/>
      <c r="J109" s="151"/>
      <c r="K109" s="151"/>
      <c r="L109" s="141"/>
      <c r="M109" s="145"/>
      <c r="N109" s="134"/>
    </row>
    <row r="110" spans="2:14" x14ac:dyDescent="0.45">
      <c r="B110" s="135">
        <v>44621</v>
      </c>
      <c r="C110" s="136">
        <v>76.48</v>
      </c>
      <c r="D110" s="137"/>
      <c r="E110" s="137"/>
      <c r="F110" s="150"/>
      <c r="G110" s="143"/>
      <c r="H110" s="152"/>
      <c r="I110" s="151"/>
      <c r="J110" s="151"/>
      <c r="K110" s="151"/>
      <c r="L110" s="141"/>
      <c r="M110" s="145"/>
      <c r="N110" s="134"/>
    </row>
    <row r="111" spans="2:14" x14ac:dyDescent="0.45">
      <c r="B111" s="135">
        <v>44652</v>
      </c>
      <c r="C111" s="136">
        <v>84.45</v>
      </c>
      <c r="D111" s="137"/>
      <c r="E111" s="137"/>
      <c r="F111" s="150"/>
      <c r="G111" s="143"/>
      <c r="H111" s="152"/>
      <c r="I111" s="151"/>
      <c r="J111" s="151"/>
      <c r="K111" s="151"/>
      <c r="L111" s="141"/>
      <c r="M111" s="145"/>
      <c r="N111" s="134"/>
    </row>
    <row r="112" spans="2:14" x14ac:dyDescent="0.45">
      <c r="B112" s="135">
        <v>44682</v>
      </c>
      <c r="C112" s="136">
        <v>84.02</v>
      </c>
      <c r="D112" s="137"/>
      <c r="E112" s="137"/>
      <c r="F112" s="150"/>
      <c r="G112" s="143"/>
      <c r="H112" s="152"/>
      <c r="I112" s="151"/>
      <c r="J112" s="151"/>
      <c r="K112" s="151"/>
      <c r="L112" s="141"/>
      <c r="M112" s="145"/>
      <c r="N112" s="134"/>
    </row>
    <row r="113" spans="2:14" x14ac:dyDescent="0.45">
      <c r="B113" s="135">
        <v>44713</v>
      </c>
      <c r="C113" s="136">
        <v>90.16</v>
      </c>
      <c r="D113" s="137"/>
      <c r="E113" s="137"/>
      <c r="F113" s="150"/>
      <c r="G113" s="143"/>
      <c r="H113" s="152"/>
      <c r="I113" s="151"/>
      <c r="J113" s="151"/>
      <c r="K113" s="151"/>
      <c r="L113" s="141"/>
      <c r="M113" s="145"/>
      <c r="N113" s="134"/>
    </row>
    <row r="114" spans="2:14" x14ac:dyDescent="0.45">
      <c r="B114" s="135">
        <v>44743</v>
      </c>
      <c r="C114" s="136">
        <v>78.55</v>
      </c>
      <c r="D114" s="137"/>
      <c r="E114" s="137"/>
      <c r="F114" s="150"/>
      <c r="G114" s="143"/>
      <c r="H114" s="152"/>
      <c r="I114" s="151"/>
      <c r="J114" s="151"/>
      <c r="K114" s="151"/>
      <c r="L114" s="141"/>
      <c r="M114" s="145"/>
      <c r="N114" s="134"/>
    </row>
    <row r="115" spans="2:14" x14ac:dyDescent="0.45">
      <c r="B115" s="135">
        <v>44774</v>
      </c>
      <c r="C115" s="136">
        <v>80.03</v>
      </c>
      <c r="D115" s="137"/>
      <c r="E115" s="137"/>
      <c r="F115" s="150"/>
      <c r="G115" s="143"/>
      <c r="H115" s="152"/>
      <c r="I115" s="151"/>
      <c r="J115" s="151"/>
      <c r="K115" s="151"/>
      <c r="L115" s="141"/>
      <c r="M115" s="145"/>
      <c r="N115" s="134"/>
    </row>
    <row r="116" spans="2:14" x14ac:dyDescent="0.45">
      <c r="B116" s="135">
        <v>44805</v>
      </c>
      <c r="C116" s="136">
        <v>66.73</v>
      </c>
      <c r="D116" s="137"/>
      <c r="E116" s="137"/>
      <c r="F116" s="150"/>
      <c r="G116" s="143"/>
      <c r="H116" s="152"/>
      <c r="I116" s="151"/>
      <c r="J116" s="151"/>
      <c r="K116" s="151"/>
      <c r="L116" s="141"/>
      <c r="M116" s="145"/>
      <c r="N116" s="134"/>
    </row>
    <row r="117" spans="2:14" x14ac:dyDescent="0.45">
      <c r="B117" s="135">
        <v>44835</v>
      </c>
      <c r="C117" s="136">
        <v>79.97</v>
      </c>
      <c r="D117" s="137"/>
      <c r="E117" s="137"/>
      <c r="F117" s="150"/>
      <c r="G117" s="143"/>
      <c r="H117" s="152"/>
      <c r="I117" s="151"/>
      <c r="J117" s="151"/>
      <c r="K117" s="151"/>
      <c r="L117" s="141"/>
      <c r="M117" s="145"/>
      <c r="N117" s="134"/>
    </row>
    <row r="118" spans="2:14" x14ac:dyDescent="0.45">
      <c r="B118" s="135">
        <v>44866</v>
      </c>
      <c r="C118" s="136">
        <v>84.9</v>
      </c>
      <c r="D118" s="137"/>
      <c r="E118" s="137"/>
      <c r="F118" s="150"/>
      <c r="G118" s="143"/>
      <c r="H118" s="152"/>
      <c r="I118" s="151"/>
      <c r="J118" s="151"/>
      <c r="K118" s="151"/>
      <c r="L118" s="141"/>
      <c r="M118" s="145"/>
      <c r="N118" s="134"/>
    </row>
    <row r="119" spans="2:14" x14ac:dyDescent="0.45">
      <c r="B119" s="135">
        <v>44896</v>
      </c>
      <c r="C119" s="136">
        <v>79.400000000000006</v>
      </c>
      <c r="D119" s="137"/>
      <c r="E119" s="137"/>
      <c r="F119" s="150"/>
      <c r="G119" s="143"/>
      <c r="H119" s="152"/>
      <c r="I119" s="151"/>
      <c r="J119" s="151"/>
      <c r="K119" s="151"/>
      <c r="L119" s="141"/>
      <c r="M119" s="145"/>
      <c r="N119" s="134"/>
    </row>
    <row r="120" spans="2:14" x14ac:dyDescent="0.45">
      <c r="B120" s="135">
        <v>44927</v>
      </c>
      <c r="C120" s="136">
        <v>90.13</v>
      </c>
      <c r="D120" s="137"/>
      <c r="E120" s="137"/>
      <c r="F120" s="150"/>
      <c r="G120" s="143"/>
      <c r="H120" s="152"/>
      <c r="I120" s="151"/>
      <c r="J120" s="151"/>
      <c r="K120" s="151"/>
      <c r="L120" s="141"/>
      <c r="M120" s="145"/>
      <c r="N120" s="134"/>
    </row>
    <row r="121" spans="2:14" x14ac:dyDescent="0.45">
      <c r="B121" s="135">
        <v>44958</v>
      </c>
      <c r="C121" s="136">
        <v>95.88</v>
      </c>
      <c r="D121" s="137"/>
      <c r="E121" s="137"/>
      <c r="F121" s="150"/>
      <c r="G121" s="143"/>
      <c r="H121" s="152"/>
      <c r="I121" s="151"/>
      <c r="J121" s="151"/>
      <c r="K121" s="151"/>
      <c r="L121" s="141"/>
      <c r="M121" s="145"/>
      <c r="N121" s="134"/>
    </row>
    <row r="122" spans="2:14" x14ac:dyDescent="0.45">
      <c r="B122" s="135">
        <v>44986</v>
      </c>
      <c r="C122" s="136">
        <v>91.75</v>
      </c>
      <c r="D122" s="137"/>
      <c r="E122" s="137"/>
      <c r="F122" s="150"/>
      <c r="G122" s="143"/>
      <c r="H122" s="152"/>
      <c r="I122" s="151"/>
      <c r="J122" s="151"/>
      <c r="K122" s="151"/>
      <c r="L122" s="141"/>
      <c r="M122" s="145"/>
      <c r="N122" s="134"/>
    </row>
    <row r="123" spans="2:14" x14ac:dyDescent="0.45">
      <c r="B123" s="135">
        <v>45017</v>
      </c>
      <c r="C123" s="136">
        <v>95.7</v>
      </c>
      <c r="D123" s="137"/>
      <c r="E123" s="137"/>
      <c r="F123" s="150"/>
      <c r="G123" s="143"/>
      <c r="H123" s="152"/>
      <c r="I123" s="151"/>
      <c r="J123" s="151"/>
      <c r="K123" s="151"/>
      <c r="L123" s="141"/>
      <c r="M123" s="145"/>
      <c r="N123" s="134"/>
    </row>
    <row r="124" spans="2:14" x14ac:dyDescent="0.45">
      <c r="B124" s="105" t="s">
        <v>313</v>
      </c>
      <c r="D124" s="131"/>
      <c r="F124" s="81"/>
      <c r="G124" s="153"/>
      <c r="H124" s="154"/>
    </row>
    <row r="125" spans="2:14" x14ac:dyDescent="0.45">
      <c r="D125" s="131"/>
    </row>
    <row r="126" spans="2:14" x14ac:dyDescent="0.45">
      <c r="D126" s="131"/>
    </row>
    <row r="127" spans="2:14" x14ac:dyDescent="0.45">
      <c r="B127" s="96" t="s">
        <v>326</v>
      </c>
      <c r="D127" s="131"/>
    </row>
    <row r="128" spans="2:14" ht="82.5" x14ac:dyDescent="0.45">
      <c r="B128" s="98" t="s">
        <v>329</v>
      </c>
      <c r="C128" s="94">
        <v>61.207700000000003</v>
      </c>
      <c r="D128" s="155" t="s">
        <v>328</v>
      </c>
    </row>
    <row r="129" spans="2:5" x14ac:dyDescent="0.45">
      <c r="B129" s="105" t="s">
        <v>327</v>
      </c>
      <c r="D129" s="131"/>
    </row>
    <row r="130" spans="2:5" x14ac:dyDescent="0.45">
      <c r="B130" s="96"/>
      <c r="D130" s="131"/>
    </row>
    <row r="131" spans="2:5" x14ac:dyDescent="0.45">
      <c r="B131" s="103"/>
      <c r="C131" s="89" t="s">
        <v>322</v>
      </c>
      <c r="D131" s="156" t="s">
        <v>323</v>
      </c>
    </row>
    <row r="132" spans="2:5" ht="66" x14ac:dyDescent="0.45">
      <c r="B132" s="98" t="s">
        <v>333</v>
      </c>
      <c r="C132" s="157">
        <v>19.174099999999999</v>
      </c>
      <c r="D132" s="158">
        <v>23.008970000000001</v>
      </c>
      <c r="E132" s="97" t="s">
        <v>328</v>
      </c>
    </row>
    <row r="133" spans="2:5" ht="49.5" x14ac:dyDescent="0.45">
      <c r="B133" s="98" t="s">
        <v>318</v>
      </c>
      <c r="C133" s="157">
        <v>3.27</v>
      </c>
      <c r="D133" s="157">
        <v>3.9239999999999999</v>
      </c>
      <c r="E133" s="97" t="s">
        <v>328</v>
      </c>
    </row>
    <row r="134" spans="2:5" ht="49.5" x14ac:dyDescent="0.45">
      <c r="B134" s="98" t="s">
        <v>319</v>
      </c>
      <c r="C134" s="157">
        <v>6.2976000000000001</v>
      </c>
      <c r="D134" s="157">
        <v>7.5571000000000002</v>
      </c>
      <c r="E134" s="97" t="s">
        <v>328</v>
      </c>
    </row>
    <row r="135" spans="2:5" ht="49.5" x14ac:dyDescent="0.45">
      <c r="B135" s="98" t="s">
        <v>320</v>
      </c>
      <c r="C135" s="157">
        <v>15.9</v>
      </c>
      <c r="D135" s="157">
        <v>19.079999999999998</v>
      </c>
      <c r="E135" s="97" t="s">
        <v>328</v>
      </c>
    </row>
    <row r="136" spans="2:5" x14ac:dyDescent="0.45">
      <c r="B136" s="98" t="s">
        <v>321</v>
      </c>
      <c r="C136" s="157">
        <v>10.914999999999999</v>
      </c>
      <c r="D136" s="157">
        <v>13.098000000000001</v>
      </c>
      <c r="E136" s="97" t="s">
        <v>328</v>
      </c>
    </row>
    <row r="137" spans="2:5" x14ac:dyDescent="0.45">
      <c r="B137" s="105" t="s">
        <v>495</v>
      </c>
      <c r="D137" s="127"/>
    </row>
    <row r="138" spans="2:5" x14ac:dyDescent="0.45">
      <c r="D138" s="131"/>
    </row>
    <row r="139" spans="2:5" x14ac:dyDescent="0.45">
      <c r="B139" s="98" t="s">
        <v>330</v>
      </c>
      <c r="C139" s="159">
        <f>SUM(C132:C136)+C128</f>
        <v>116.76439999999999</v>
      </c>
      <c r="D139" s="131"/>
    </row>
    <row r="140" spans="2:5" ht="66" x14ac:dyDescent="0.45">
      <c r="B140" s="98" t="s">
        <v>332</v>
      </c>
      <c r="C140" s="157">
        <v>5.2434700000000003</v>
      </c>
      <c r="D140" s="157">
        <v>6.29216</v>
      </c>
      <c r="E140" s="157" t="s">
        <v>331</v>
      </c>
    </row>
    <row r="141" spans="2:5" x14ac:dyDescent="0.45">
      <c r="D141" s="131"/>
    </row>
    <row r="142" spans="2:5" x14ac:dyDescent="0.45">
      <c r="D142" s="131"/>
    </row>
    <row r="143" spans="2:5" x14ac:dyDescent="0.45">
      <c r="D143" s="127"/>
    </row>
    <row r="144" spans="2:5" x14ac:dyDescent="0.45">
      <c r="D144" s="131"/>
    </row>
    <row r="145" spans="2:10" x14ac:dyDescent="0.45">
      <c r="B145" s="96" t="s">
        <v>496</v>
      </c>
      <c r="D145" s="131"/>
    </row>
    <row r="146" spans="2:10" x14ac:dyDescent="0.45">
      <c r="B146" s="126"/>
      <c r="C146" s="126">
        <v>2015</v>
      </c>
      <c r="D146" s="160">
        <v>2016</v>
      </c>
      <c r="E146" s="126">
        <v>2017</v>
      </c>
      <c r="F146" s="126">
        <v>2018</v>
      </c>
      <c r="G146" s="126">
        <v>2019</v>
      </c>
      <c r="H146" s="126">
        <v>2020</v>
      </c>
      <c r="I146" s="126">
        <v>2021</v>
      </c>
    </row>
    <row r="147" spans="2:10" x14ac:dyDescent="0.45">
      <c r="B147" s="126" t="s">
        <v>335</v>
      </c>
      <c r="C147" s="162">
        <v>413074</v>
      </c>
      <c r="D147" s="161">
        <v>421797</v>
      </c>
      <c r="E147" s="161">
        <v>428965</v>
      </c>
      <c r="F147" s="161">
        <v>390171</v>
      </c>
      <c r="G147" s="161">
        <v>381318</v>
      </c>
      <c r="H147" s="161">
        <v>380471</v>
      </c>
      <c r="I147" s="161">
        <v>390500</v>
      </c>
    </row>
    <row r="148" spans="2:10" x14ac:dyDescent="0.45">
      <c r="B148" s="126" t="s">
        <v>334</v>
      </c>
      <c r="C148" s="162">
        <v>76660</v>
      </c>
      <c r="D148" s="161">
        <v>71683</v>
      </c>
      <c r="E148" s="161">
        <v>77154</v>
      </c>
      <c r="F148" s="161">
        <v>70030</v>
      </c>
      <c r="G148" s="161">
        <v>72457</v>
      </c>
      <c r="H148" s="161">
        <v>74420</v>
      </c>
      <c r="I148" s="161">
        <v>77590</v>
      </c>
    </row>
    <row r="149" spans="2:10" x14ac:dyDescent="0.45">
      <c r="C149" s="163">
        <f t="shared" ref="C149:G149" si="44">C148+C147</f>
        <v>489734</v>
      </c>
      <c r="D149" s="163">
        <f t="shared" si="44"/>
        <v>493480</v>
      </c>
      <c r="E149" s="163">
        <f t="shared" si="44"/>
        <v>506119</v>
      </c>
      <c r="F149" s="163">
        <f t="shared" si="44"/>
        <v>460201</v>
      </c>
      <c r="G149" s="163">
        <f t="shared" si="44"/>
        <v>453775</v>
      </c>
      <c r="H149" s="163">
        <f>H148+H147</f>
        <v>454891</v>
      </c>
      <c r="I149" s="163">
        <f>I148+I147</f>
        <v>468090</v>
      </c>
      <c r="J149" s="163">
        <f>AVERAGE(E149:I149)</f>
        <v>468615.2</v>
      </c>
    </row>
    <row r="150" spans="2:10" x14ac:dyDescent="0.45">
      <c r="B150" s="286" t="s">
        <v>497</v>
      </c>
      <c r="D150" s="131"/>
    </row>
    <row r="151" spans="2:10" x14ac:dyDescent="0.45">
      <c r="D151" s="131"/>
    </row>
    <row r="152" spans="2:10" x14ac:dyDescent="0.45">
      <c r="D152" s="131"/>
    </row>
    <row r="153" spans="2:10" x14ac:dyDescent="0.45">
      <c r="D153" s="127"/>
    </row>
    <row r="154" spans="2:10" x14ac:dyDescent="0.45">
      <c r="D154" s="131"/>
    </row>
    <row r="155" spans="2:10" x14ac:dyDescent="0.45">
      <c r="D155" s="131"/>
    </row>
    <row r="156" spans="2:10" x14ac:dyDescent="0.45">
      <c r="D156" s="131"/>
    </row>
    <row r="157" spans="2:10" x14ac:dyDescent="0.45">
      <c r="B157" s="96" t="s">
        <v>336</v>
      </c>
      <c r="D157" s="131"/>
    </row>
    <row r="158" spans="2:10" x14ac:dyDescent="0.45">
      <c r="B158" s="105" t="s">
        <v>337</v>
      </c>
      <c r="D158" s="131"/>
    </row>
    <row r="159" spans="2:10" x14ac:dyDescent="0.45">
      <c r="B159" s="97" t="s">
        <v>341</v>
      </c>
    </row>
    <row r="160" spans="2:10" x14ac:dyDescent="0.45">
      <c r="B160" s="126" t="s">
        <v>346</v>
      </c>
      <c r="C160" s="126" t="s">
        <v>338</v>
      </c>
      <c r="D160" s="126" t="s">
        <v>339</v>
      </c>
      <c r="E160" s="126" t="s">
        <v>342</v>
      </c>
      <c r="F160" s="126" t="s">
        <v>343</v>
      </c>
      <c r="G160" s="126" t="s">
        <v>344</v>
      </c>
    </row>
    <row r="161" spans="2:7" x14ac:dyDescent="0.45">
      <c r="B161" s="126" t="s">
        <v>340</v>
      </c>
      <c r="C161" s="164">
        <v>95.98</v>
      </c>
      <c r="D161" s="164">
        <v>67.703000000000003</v>
      </c>
      <c r="E161" s="165">
        <v>13.287000000000001</v>
      </c>
      <c r="F161" s="165">
        <v>3.3540000000000001</v>
      </c>
      <c r="G161" s="164"/>
    </row>
    <row r="162" spans="2:7" x14ac:dyDescent="0.45">
      <c r="B162" s="126" t="s">
        <v>345</v>
      </c>
      <c r="C162" s="165">
        <v>285.04700000000003</v>
      </c>
      <c r="D162" s="164">
        <v>180.96899999999999</v>
      </c>
      <c r="E162" s="164">
        <v>21.361000000000001</v>
      </c>
      <c r="F162" s="164">
        <v>18.876000000000001</v>
      </c>
      <c r="G162" s="161"/>
    </row>
    <row r="163" spans="2:7" x14ac:dyDescent="0.45">
      <c r="C163" s="120">
        <f>SUM(C161:C162)</f>
        <v>381.02700000000004</v>
      </c>
      <c r="D163" s="120">
        <f t="shared" ref="D163:F163" si="45">SUM(D161:D162)</f>
        <v>248.672</v>
      </c>
      <c r="E163" s="120">
        <f t="shared" si="45"/>
        <v>34.648000000000003</v>
      </c>
      <c r="F163" s="120">
        <f t="shared" si="45"/>
        <v>22.23</v>
      </c>
    </row>
    <row r="164" spans="2:7" x14ac:dyDescent="0.45">
      <c r="D164" s="131"/>
    </row>
    <row r="165" spans="2:7" x14ac:dyDescent="0.45">
      <c r="D165" s="127"/>
    </row>
    <row r="166" spans="2:7" x14ac:dyDescent="0.45">
      <c r="D166" s="131"/>
    </row>
    <row r="167" spans="2:7" x14ac:dyDescent="0.45">
      <c r="B167" s="166" t="s">
        <v>244</v>
      </c>
      <c r="C167" s="167">
        <v>0.04</v>
      </c>
      <c r="D167" s="131"/>
    </row>
    <row r="168" spans="2:7" ht="49.5" x14ac:dyDescent="0.45">
      <c r="B168" s="168" t="s">
        <v>268</v>
      </c>
      <c r="C168" s="169">
        <v>0.05</v>
      </c>
      <c r="D168" s="131"/>
    </row>
    <row r="169" spans="2:7" x14ac:dyDescent="0.45">
      <c r="D169" s="131"/>
    </row>
    <row r="170" spans="2:7" x14ac:dyDescent="0.45">
      <c r="D170" s="131"/>
    </row>
    <row r="171" spans="2:7" x14ac:dyDescent="0.45">
      <c r="D171" s="127"/>
    </row>
    <row r="172" spans="2:7" x14ac:dyDescent="0.45">
      <c r="D172" s="131"/>
    </row>
    <row r="173" spans="2:7" x14ac:dyDescent="0.45">
      <c r="D173" s="131"/>
    </row>
    <row r="174" spans="2:7" x14ac:dyDescent="0.45">
      <c r="D174" s="131"/>
    </row>
    <row r="175" spans="2:7" x14ac:dyDescent="0.45">
      <c r="D175" s="131"/>
    </row>
    <row r="176" spans="2:7" x14ac:dyDescent="0.45">
      <c r="D176" s="131"/>
    </row>
  </sheetData>
  <mergeCells count="4">
    <mergeCell ref="D3:F3"/>
    <mergeCell ref="B3:B4"/>
    <mergeCell ref="C3:C4"/>
    <mergeCell ref="G3:G4"/>
  </mergeCells>
  <hyperlinks>
    <hyperlink ref="I6" r:id="rId1"/>
    <hyperlink ref="B55" r:id="rId2"/>
    <hyperlink ref="B124" r:id="rId3" display="https://www.investing.com/commodities/carbon-emissions-historical-data"/>
    <hyperlink ref="B129" r:id="rId4" display="https://www.urso.gov.sk/priemerna-cena-elektriny-na-burze-pxe-praha/"/>
    <hyperlink ref="B150" r:id="rId5"/>
    <hyperlink ref="B158" r:id="rId6"/>
    <hyperlink ref="AG2" r:id="rId7"/>
    <hyperlink ref="B137" r:id="rId8" display="https://www.batas.sk/wp-content/uploads/2021/02/Integrovany-cennik-za-dodavku-elektriny-pre-domacnosti-platny-od-1.1.2021.pdf"/>
  </hyperlinks>
  <pageMargins left="0.7" right="0.7" top="0.75" bottom="0.75" header="0.3" footer="0.3"/>
  <pageSetup paperSize="9" orientation="portrait" r:id="rId9"/>
  <drawing r:id="rId10"/>
  <legacy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0"/>
  <sheetViews>
    <sheetView zoomScale="70" zoomScaleNormal="70" workbookViewId="0">
      <selection activeCell="E3" sqref="E3"/>
    </sheetView>
  </sheetViews>
  <sheetFormatPr defaultColWidth="8.81640625" defaultRowHeight="16.5" x14ac:dyDescent="0.45"/>
  <cols>
    <col min="1" max="1" width="8.90625" style="81" bestFit="1" customWidth="1"/>
    <col min="2" max="2" width="27.81640625" style="81" bestFit="1" customWidth="1"/>
    <col min="3" max="3" width="27.81640625" style="81" customWidth="1"/>
    <col min="4" max="6" width="24.6328125" style="81" customWidth="1"/>
    <col min="7" max="40" width="11" style="81" bestFit="1" customWidth="1"/>
    <col min="41" max="41" width="11.54296875" style="81" bestFit="1" customWidth="1"/>
    <col min="42" max="42" width="11.81640625" style="81" bestFit="1" customWidth="1"/>
    <col min="43" max="43" width="11.54296875" style="81" bestFit="1" customWidth="1"/>
    <col min="44" max="44" width="11.81640625" style="81" bestFit="1" customWidth="1"/>
    <col min="45" max="53" width="12.08984375" style="81" bestFit="1" customWidth="1"/>
    <col min="54" max="54" width="11.81640625" style="81" bestFit="1" customWidth="1"/>
    <col min="55" max="65" width="12.08984375" style="81" bestFit="1" customWidth="1"/>
    <col min="66" max="66" width="11.08984375" style="81" customWidth="1"/>
    <col min="67" max="68" width="10.453125" style="82" bestFit="1" customWidth="1"/>
    <col min="69" max="70" width="9.90625" style="82" bestFit="1" customWidth="1"/>
    <col min="71" max="71" width="9.54296875" style="82" bestFit="1" customWidth="1"/>
    <col min="72" max="72" width="9.90625" style="82" bestFit="1" customWidth="1"/>
    <col min="73" max="96" width="9.1796875" style="82" bestFit="1" customWidth="1"/>
    <col min="97" max="97" width="11.81640625" style="82" bestFit="1" customWidth="1"/>
    <col min="98" max="98" width="6.453125" style="82" customWidth="1"/>
    <col min="99" max="16384" width="8.81640625" style="81"/>
  </cols>
  <sheetData>
    <row r="1" spans="1:98" s="56" customFormat="1" x14ac:dyDescent="0.45">
      <c r="F1" s="85"/>
      <c r="G1" s="327" t="s">
        <v>367</v>
      </c>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8"/>
      <c r="AK1" s="329" t="s">
        <v>368</v>
      </c>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c r="BO1" s="330" t="s">
        <v>366</v>
      </c>
      <c r="BP1" s="331"/>
      <c r="BQ1" s="331"/>
      <c r="BR1" s="331"/>
      <c r="BS1" s="331"/>
      <c r="BT1" s="331"/>
      <c r="BU1" s="331"/>
      <c r="BV1" s="331"/>
      <c r="BW1" s="331"/>
      <c r="BX1" s="331"/>
      <c r="BY1" s="331"/>
      <c r="BZ1" s="331"/>
      <c r="CA1" s="331"/>
      <c r="CB1" s="331"/>
      <c r="CC1" s="331"/>
      <c r="CD1" s="331"/>
      <c r="CE1" s="331"/>
      <c r="CF1" s="331"/>
      <c r="CG1" s="331"/>
      <c r="CH1" s="331"/>
      <c r="CI1" s="331"/>
      <c r="CJ1" s="331"/>
      <c r="CK1" s="331"/>
      <c r="CL1" s="331"/>
      <c r="CM1" s="331"/>
      <c r="CN1" s="331"/>
      <c r="CO1" s="331"/>
      <c r="CP1" s="331"/>
      <c r="CQ1" s="331"/>
      <c r="CR1" s="332"/>
      <c r="CS1" s="58" t="s">
        <v>366</v>
      </c>
      <c r="CT1" s="59"/>
    </row>
    <row r="2" spans="1:98" s="56" customFormat="1" ht="24.5" customHeight="1" x14ac:dyDescent="0.45">
      <c r="A2" s="61" t="s">
        <v>12</v>
      </c>
      <c r="B2" s="61" t="s">
        <v>13</v>
      </c>
      <c r="C2" s="61" t="s">
        <v>15</v>
      </c>
      <c r="D2" s="61" t="s">
        <v>22</v>
      </c>
      <c r="E2" s="61" t="s">
        <v>20</v>
      </c>
      <c r="F2" s="95" t="s">
        <v>18</v>
      </c>
      <c r="G2" s="64">
        <v>1</v>
      </c>
      <c r="H2" s="64">
        <v>2</v>
      </c>
      <c r="I2" s="64">
        <v>3</v>
      </c>
      <c r="J2" s="64">
        <v>4</v>
      </c>
      <c r="K2" s="64">
        <v>5</v>
      </c>
      <c r="L2" s="64">
        <v>6</v>
      </c>
      <c r="M2" s="64">
        <v>7</v>
      </c>
      <c r="N2" s="64">
        <v>8</v>
      </c>
      <c r="O2" s="64">
        <v>9</v>
      </c>
      <c r="P2" s="64">
        <v>10</v>
      </c>
      <c r="Q2" s="64">
        <v>11</v>
      </c>
      <c r="R2" s="64">
        <v>12</v>
      </c>
      <c r="S2" s="64">
        <v>13</v>
      </c>
      <c r="T2" s="64">
        <v>14</v>
      </c>
      <c r="U2" s="64">
        <v>15</v>
      </c>
      <c r="V2" s="64">
        <v>16</v>
      </c>
      <c r="W2" s="64">
        <v>17</v>
      </c>
      <c r="X2" s="64">
        <v>18</v>
      </c>
      <c r="Y2" s="64">
        <v>19</v>
      </c>
      <c r="Z2" s="64">
        <v>20</v>
      </c>
      <c r="AA2" s="64">
        <v>21</v>
      </c>
      <c r="AB2" s="64">
        <v>22</v>
      </c>
      <c r="AC2" s="64">
        <v>23</v>
      </c>
      <c r="AD2" s="64">
        <v>24</v>
      </c>
      <c r="AE2" s="64">
        <v>25</v>
      </c>
      <c r="AF2" s="64">
        <v>26</v>
      </c>
      <c r="AG2" s="64">
        <v>27</v>
      </c>
      <c r="AH2" s="64">
        <v>28</v>
      </c>
      <c r="AI2" s="64">
        <v>29</v>
      </c>
      <c r="AJ2" s="65">
        <v>30</v>
      </c>
      <c r="AK2" s="64">
        <v>1</v>
      </c>
      <c r="AL2" s="64">
        <v>2</v>
      </c>
      <c r="AM2" s="64">
        <v>3</v>
      </c>
      <c r="AN2" s="64">
        <v>4</v>
      </c>
      <c r="AO2" s="64">
        <v>5</v>
      </c>
      <c r="AP2" s="64">
        <v>6</v>
      </c>
      <c r="AQ2" s="64">
        <v>7</v>
      </c>
      <c r="AR2" s="64">
        <v>8</v>
      </c>
      <c r="AS2" s="64">
        <v>9</v>
      </c>
      <c r="AT2" s="64">
        <v>10</v>
      </c>
      <c r="AU2" s="64">
        <v>11</v>
      </c>
      <c r="AV2" s="64">
        <v>12</v>
      </c>
      <c r="AW2" s="64">
        <v>13</v>
      </c>
      <c r="AX2" s="64">
        <v>14</v>
      </c>
      <c r="AY2" s="64">
        <v>15</v>
      </c>
      <c r="AZ2" s="64">
        <v>16</v>
      </c>
      <c r="BA2" s="64">
        <v>17</v>
      </c>
      <c r="BB2" s="64">
        <v>18</v>
      </c>
      <c r="BC2" s="64">
        <v>19</v>
      </c>
      <c r="BD2" s="64">
        <v>20</v>
      </c>
      <c r="BE2" s="64">
        <v>21</v>
      </c>
      <c r="BF2" s="64">
        <v>22</v>
      </c>
      <c r="BG2" s="64">
        <v>23</v>
      </c>
      <c r="BH2" s="64">
        <v>24</v>
      </c>
      <c r="BI2" s="64">
        <v>25</v>
      </c>
      <c r="BJ2" s="64">
        <v>26</v>
      </c>
      <c r="BK2" s="64">
        <v>27</v>
      </c>
      <c r="BL2" s="64">
        <v>28</v>
      </c>
      <c r="BM2" s="64">
        <v>29</v>
      </c>
      <c r="BN2" s="64">
        <v>30</v>
      </c>
      <c r="BO2" s="66">
        <v>1</v>
      </c>
      <c r="BP2" s="67">
        <v>2</v>
      </c>
      <c r="BQ2" s="67">
        <v>3</v>
      </c>
      <c r="BR2" s="67">
        <v>4</v>
      </c>
      <c r="BS2" s="67">
        <v>5</v>
      </c>
      <c r="BT2" s="67">
        <v>6</v>
      </c>
      <c r="BU2" s="67">
        <v>7</v>
      </c>
      <c r="BV2" s="67">
        <v>8</v>
      </c>
      <c r="BW2" s="67">
        <v>9</v>
      </c>
      <c r="BX2" s="67">
        <v>10</v>
      </c>
      <c r="BY2" s="67">
        <v>11</v>
      </c>
      <c r="BZ2" s="67">
        <v>12</v>
      </c>
      <c r="CA2" s="67">
        <v>13</v>
      </c>
      <c r="CB2" s="67">
        <v>14</v>
      </c>
      <c r="CC2" s="67">
        <v>15</v>
      </c>
      <c r="CD2" s="67">
        <v>16</v>
      </c>
      <c r="CE2" s="67">
        <v>17</v>
      </c>
      <c r="CF2" s="67">
        <v>18</v>
      </c>
      <c r="CG2" s="67">
        <v>19</v>
      </c>
      <c r="CH2" s="67">
        <v>20</v>
      </c>
      <c r="CI2" s="67">
        <v>21</v>
      </c>
      <c r="CJ2" s="67">
        <v>22</v>
      </c>
      <c r="CK2" s="67">
        <v>23</v>
      </c>
      <c r="CL2" s="67">
        <v>24</v>
      </c>
      <c r="CM2" s="67">
        <v>25</v>
      </c>
      <c r="CN2" s="67">
        <v>26</v>
      </c>
      <c r="CO2" s="67">
        <v>27</v>
      </c>
      <c r="CP2" s="67">
        <v>28</v>
      </c>
      <c r="CQ2" s="67">
        <v>29</v>
      </c>
      <c r="CR2" s="68">
        <v>30</v>
      </c>
      <c r="CS2" s="69" t="s">
        <v>369</v>
      </c>
      <c r="CT2" s="67"/>
    </row>
    <row r="3" spans="1:98" s="80" customFormat="1" ht="31" customHeight="1" x14ac:dyDescent="0.35">
      <c r="A3" s="70">
        <v>1</v>
      </c>
      <c r="B3" s="71" t="s">
        <v>71</v>
      </c>
      <c r="C3" s="71" t="str">
        <f>INDEX(Data!$D$3:$D$29,MATCH(Investície!A3,Data!$A$3:$A$29,0))</f>
        <v>Zokruhovanie Staré mesto II. etapa</v>
      </c>
      <c r="D3" s="72">
        <f>INDEX(Data!$M$3:$M$29,MATCH(Investície!A3,Data!$A$3:$A$29,0))</f>
        <v>30</v>
      </c>
      <c r="E3" s="72" t="str">
        <f>INDEX(Data!$J$3:$J$29,MATCH(Investície!A3,Data!$A$3:$A$29,0))</f>
        <v>2024-2029</v>
      </c>
      <c r="F3" s="74">
        <f>INDEX(Data!$H$3:$H$29,MATCH(A3,Data!$A$3:$A$29,0))</f>
        <v>7000000</v>
      </c>
      <c r="G3" s="73">
        <f>IF(LEN($E3)=4,$F3,($F3/(RIGHT($E3,4)-LEFT($E3,4)+1)))</f>
        <v>1166666.6666666667</v>
      </c>
      <c r="H3" s="73">
        <f t="shared" ref="H3:W18" si="0">IF(LEN($E3)=4,$F3,($F3/(RIGHT($E3,4)-LEFT($E3,4)+1)))</f>
        <v>1166666.6666666667</v>
      </c>
      <c r="I3" s="73">
        <f t="shared" si="0"/>
        <v>1166666.6666666667</v>
      </c>
      <c r="J3" s="73">
        <f t="shared" si="0"/>
        <v>1166666.6666666667</v>
      </c>
      <c r="K3" s="73">
        <f t="shared" si="0"/>
        <v>1166666.6666666667</v>
      </c>
      <c r="L3" s="73">
        <f t="shared" si="0"/>
        <v>1166666.6666666667</v>
      </c>
      <c r="M3" s="73">
        <f t="shared" si="0"/>
        <v>1166666.6666666667</v>
      </c>
      <c r="N3" s="73">
        <f t="shared" si="0"/>
        <v>1166666.6666666667</v>
      </c>
      <c r="O3" s="73">
        <f t="shared" si="0"/>
        <v>1166666.6666666667</v>
      </c>
      <c r="P3" s="73">
        <f t="shared" si="0"/>
        <v>1166666.6666666667</v>
      </c>
      <c r="Q3" s="73">
        <f t="shared" si="0"/>
        <v>1166666.6666666667</v>
      </c>
      <c r="R3" s="73">
        <f t="shared" si="0"/>
        <v>1166666.6666666667</v>
      </c>
      <c r="S3" s="73">
        <f t="shared" si="0"/>
        <v>1166666.6666666667</v>
      </c>
      <c r="T3" s="73">
        <f t="shared" si="0"/>
        <v>1166666.6666666667</v>
      </c>
      <c r="U3" s="73">
        <f t="shared" si="0"/>
        <v>1166666.6666666667</v>
      </c>
      <c r="V3" s="73">
        <f t="shared" si="0"/>
        <v>1166666.6666666667</v>
      </c>
      <c r="W3" s="73">
        <f t="shared" si="0"/>
        <v>1166666.6666666667</v>
      </c>
      <c r="X3" s="73">
        <f t="shared" ref="X3:AJ18" si="1">IF(LEN($E3)=4,$F3,($F3/(RIGHT($E3,4)-LEFT($E3,4)+1)))</f>
        <v>1166666.6666666667</v>
      </c>
      <c r="Y3" s="73">
        <f t="shared" si="1"/>
        <v>1166666.6666666667</v>
      </c>
      <c r="Z3" s="73">
        <f t="shared" si="1"/>
        <v>1166666.6666666667</v>
      </c>
      <c r="AA3" s="73">
        <f t="shared" si="1"/>
        <v>1166666.6666666667</v>
      </c>
      <c r="AB3" s="73">
        <f t="shared" si="1"/>
        <v>1166666.6666666667</v>
      </c>
      <c r="AC3" s="73">
        <f t="shared" si="1"/>
        <v>1166666.6666666667</v>
      </c>
      <c r="AD3" s="73">
        <f t="shared" si="1"/>
        <v>1166666.6666666667</v>
      </c>
      <c r="AE3" s="73">
        <f t="shared" si="1"/>
        <v>1166666.6666666667</v>
      </c>
      <c r="AF3" s="73">
        <f t="shared" si="1"/>
        <v>1166666.6666666667</v>
      </c>
      <c r="AG3" s="73">
        <f t="shared" si="1"/>
        <v>1166666.6666666667</v>
      </c>
      <c r="AH3" s="73">
        <f t="shared" si="1"/>
        <v>1166666.6666666667</v>
      </c>
      <c r="AI3" s="73">
        <f t="shared" si="1"/>
        <v>1166666.6666666667</v>
      </c>
      <c r="AJ3" s="74">
        <f t="shared" si="1"/>
        <v>1166666.6666666667</v>
      </c>
      <c r="AK3" s="73">
        <f>G3</f>
        <v>1166666.6666666667</v>
      </c>
      <c r="AL3" s="73">
        <f>SUM($G3:H3)</f>
        <v>2333333.3333333335</v>
      </c>
      <c r="AM3" s="73">
        <f>SUM($G3:I3)</f>
        <v>3500000</v>
      </c>
      <c r="AN3" s="73">
        <f>SUM($G3:J3)</f>
        <v>4666666.666666667</v>
      </c>
      <c r="AO3" s="73">
        <f>SUM($G3:K3)</f>
        <v>5833333.333333334</v>
      </c>
      <c r="AP3" s="73">
        <f>SUM($G3:L3)</f>
        <v>7000000.0000000009</v>
      </c>
      <c r="AQ3" s="73">
        <f>SUM($G3:M3)</f>
        <v>8166666.6666666679</v>
      </c>
      <c r="AR3" s="73">
        <f>SUM($G3:N3)</f>
        <v>9333333.333333334</v>
      </c>
      <c r="AS3" s="73">
        <f>SUM($G3:O3)</f>
        <v>10500000</v>
      </c>
      <c r="AT3" s="73">
        <f>SUM($G3:P3)</f>
        <v>11666666.666666666</v>
      </c>
      <c r="AU3" s="73">
        <f>SUM($G3:Q3)</f>
        <v>12833333.333333332</v>
      </c>
      <c r="AV3" s="73">
        <f>SUM($G3:R3)</f>
        <v>13999999.999999998</v>
      </c>
      <c r="AW3" s="73">
        <f>SUM($G3:S3)</f>
        <v>15166666.666666664</v>
      </c>
      <c r="AX3" s="73">
        <f>SUM($G3:T3)</f>
        <v>16333333.33333333</v>
      </c>
      <c r="AY3" s="73">
        <f>SUM($G3:U3)</f>
        <v>17499999.999999996</v>
      </c>
      <c r="AZ3" s="73">
        <f>SUM($G3:V3)</f>
        <v>18666666.666666664</v>
      </c>
      <c r="BA3" s="73">
        <f>SUM($G3:W3)</f>
        <v>19833333.333333332</v>
      </c>
      <c r="BB3" s="73">
        <f>SUM($G3:X3)</f>
        <v>21000000</v>
      </c>
      <c r="BC3" s="73">
        <f>SUM($G3:Y3)</f>
        <v>22166666.666666668</v>
      </c>
      <c r="BD3" s="73">
        <f>SUM($G3:Z3)</f>
        <v>23333333.333333336</v>
      </c>
      <c r="BE3" s="73">
        <f>SUM($G3:AA3)</f>
        <v>24500000.000000004</v>
      </c>
      <c r="BF3" s="73">
        <f>SUM($G3:AB3)</f>
        <v>25666666.666666672</v>
      </c>
      <c r="BG3" s="73">
        <f>SUM($G3:AC3)</f>
        <v>26833333.33333334</v>
      </c>
      <c r="BH3" s="73">
        <f>SUM($G3:AD3)</f>
        <v>28000000.000000007</v>
      </c>
      <c r="BI3" s="73">
        <f>SUM($G3:AE3)</f>
        <v>29166666.666666675</v>
      </c>
      <c r="BJ3" s="73">
        <f>SUM($G3:AF3)</f>
        <v>30333333.333333343</v>
      </c>
      <c r="BK3" s="73">
        <f>SUM($G3:AG3)</f>
        <v>31500000.000000011</v>
      </c>
      <c r="BL3" s="73">
        <f>SUM($G3:AH3)</f>
        <v>32666666.666666679</v>
      </c>
      <c r="BM3" s="73">
        <f>SUM($G3:AI3)</f>
        <v>33833333.333333343</v>
      </c>
      <c r="BN3" s="88">
        <f>SUM($G3:AJ3)</f>
        <v>35000000.000000007</v>
      </c>
      <c r="BO3" s="76">
        <f>IF(BO$2&lt;=((VALUE(RIGHT($E3,4))-VALUE(LEFT($E3,4)))+1),G3/((1+Vychodiská!$C$167)^BO$2),0)</f>
        <v>1121794.8717948718</v>
      </c>
      <c r="BP3" s="73">
        <f>IF(BP$2&lt;=((VALUE(RIGHT($E3,4))-VALUE(LEFT($E3,4)))+1),H3/((1+Vychodiská!$C$167)^BP$2),0)</f>
        <v>1078648.9151873768</v>
      </c>
      <c r="BQ3" s="73">
        <f>IF(BQ$2&lt;=((VALUE(RIGHT($E3,4))-VALUE(LEFT($E3,4)))+1),I3/((1+Vychodiská!$C$167)^BQ$2),0)</f>
        <v>1037162.4184494007</v>
      </c>
      <c r="BR3" s="73">
        <f>IF(BR$2&lt;=((VALUE(RIGHT($E3,4))-VALUE(LEFT($E3,4)))+1),J3/((1+Vychodiská!$C$167)^BR$2),0)</f>
        <v>997271.55620134668</v>
      </c>
      <c r="BS3" s="73">
        <f>IF(BS$2&lt;=((VALUE(RIGHT($E3,4))-VALUE(LEFT($E3,4)))+1),K3/((1+Vychodiská!$C$167)^BS$2),0)</f>
        <v>958914.95788591017</v>
      </c>
      <c r="BT3" s="73">
        <f>IF(BT$2&lt;=((VALUE(RIGHT($E3,4))-VALUE(LEFT($E3,4)))+1),L3/((1+Vychodiská!$C$167)^BT$2),0)</f>
        <v>922033.61335183668</v>
      </c>
      <c r="BU3" s="73">
        <f>IF(BU$2&lt;=((VALUE(RIGHT($E3,4))-VALUE(LEFT($E3,4)))+1),M3/((1+Vychodiská!$C$167)^BU$2),0)</f>
        <v>0</v>
      </c>
      <c r="BV3" s="73">
        <f>IF(BV$2&lt;=((VALUE(RIGHT($E3,4))-VALUE(LEFT($E3,4)))+1),N3/((1+Vychodiská!$C$167)^BV$2),0)</f>
        <v>0</v>
      </c>
      <c r="BW3" s="73">
        <f>IF(BW$2&lt;=((VALUE(RIGHT($E3,4))-VALUE(LEFT($E3,4)))+1),O3/((1+Vychodiská!$C$167)^BW$2),0)</f>
        <v>0</v>
      </c>
      <c r="BX3" s="73">
        <f>IF(BX$2&lt;=((VALUE(RIGHT($E3,4))-VALUE(LEFT($E3,4)))+1),P3/((1+Vychodiská!$C$167)^BX$2),0)</f>
        <v>0</v>
      </c>
      <c r="BY3" s="73">
        <f>IF(BY$2&lt;=((VALUE(RIGHT($E3,4))-VALUE(LEFT($E3,4)))+1),Q3/((1+Vychodiská!$C$167)^BY$2),0)</f>
        <v>0</v>
      </c>
      <c r="BZ3" s="73">
        <f>IF(BZ$2&lt;=((VALUE(RIGHT($E3,4))-VALUE(LEFT($E3,4)))+1),R3/((1+Vychodiská!$C$167)^BZ$2),0)</f>
        <v>0</v>
      </c>
      <c r="CA3" s="73">
        <f>IF(CA$2&lt;=((VALUE(RIGHT($E3,4))-VALUE(LEFT($E3,4)))+1),S3/((1+Vychodiská!$C$167)^CA$2),0)</f>
        <v>0</v>
      </c>
      <c r="CB3" s="73">
        <f>IF(CB$2&lt;=((VALUE(RIGHT($E3,4))-VALUE(LEFT($E3,4)))+1),T3/((1+Vychodiská!$C$167)^CB$2),0)</f>
        <v>0</v>
      </c>
      <c r="CC3" s="73">
        <f>IF(CC$2&lt;=((VALUE(RIGHT($E3,4))-VALUE(LEFT($E3,4)))+1),U3/((1+Vychodiská!$C$167)^CC$2),0)</f>
        <v>0</v>
      </c>
      <c r="CD3" s="73">
        <f>IF(CD$2&lt;=((VALUE(RIGHT($E3,4))-VALUE(LEFT($E3,4)))+1),V3/((1+Vychodiská!$C$167)^CD$2),0)</f>
        <v>0</v>
      </c>
      <c r="CE3" s="73">
        <f>IF(CE$2&lt;=((VALUE(RIGHT($E3,4))-VALUE(LEFT($E3,4)))+1),W3/((1+Vychodiská!$C$167)^CE$2),0)</f>
        <v>0</v>
      </c>
      <c r="CF3" s="73">
        <f>IF(CF$2&lt;=((VALUE(RIGHT($E3,4))-VALUE(LEFT($E3,4)))+1),X3/((1+Vychodiská!$C$167)^CF$2),0)</f>
        <v>0</v>
      </c>
      <c r="CG3" s="73">
        <f>IF(CG$2&lt;=((VALUE(RIGHT($E3,4))-VALUE(LEFT($E3,4)))+1),Y3/((1+Vychodiská!$C$167)^CG$2),0)</f>
        <v>0</v>
      </c>
      <c r="CH3" s="73">
        <f>IF(CH$2&lt;=((VALUE(RIGHT($E3,4))-VALUE(LEFT($E3,4)))+1),Z3/((1+Vychodiská!$C$167)^CH$2),0)</f>
        <v>0</v>
      </c>
      <c r="CI3" s="73">
        <f>IF(CI$2&lt;=((VALUE(RIGHT($E3,4))-VALUE(LEFT($E3,4)))+1),AA3/((1+Vychodiská!$C$167)^CI$2),0)</f>
        <v>0</v>
      </c>
      <c r="CJ3" s="73">
        <f>IF(CJ$2&lt;=((VALUE(RIGHT($E3,4))-VALUE(LEFT($E3,4)))+1),AB3/((1+Vychodiská!$C$167)^CJ$2),0)</f>
        <v>0</v>
      </c>
      <c r="CK3" s="73">
        <f>IF(CK$2&lt;=((VALUE(RIGHT($E3,4))-VALUE(LEFT($E3,4)))+1),AC3/((1+Vychodiská!$C$167)^CK$2),0)</f>
        <v>0</v>
      </c>
      <c r="CL3" s="73">
        <f>IF(CL$2&lt;=((VALUE(RIGHT($E3,4))-VALUE(LEFT($E3,4)))+1),AD3/((1+Vychodiská!$C$167)^CL$2),0)</f>
        <v>0</v>
      </c>
      <c r="CM3" s="73">
        <f>IF(CM$2&lt;=((VALUE(RIGHT($E3,4))-VALUE(LEFT($E3,4)))+1),AE3/((1+Vychodiská!$C$167)^CM$2),0)</f>
        <v>0</v>
      </c>
      <c r="CN3" s="73">
        <f>IF(CN$2&lt;=((VALUE(RIGHT($E3,4))-VALUE(LEFT($E3,4)))+1),AF3/((1+Vychodiská!$C$167)^CN$2),0)</f>
        <v>0</v>
      </c>
      <c r="CO3" s="73">
        <f>IF(CO$2&lt;=((VALUE(RIGHT($E3,4))-VALUE(LEFT($E3,4)))+1),AG3/((1+Vychodiská!$C$167)^CO$2),0)</f>
        <v>0</v>
      </c>
      <c r="CP3" s="73">
        <f>IF(CP$2&lt;=((VALUE(RIGHT($E3,4))-VALUE(LEFT($E3,4)))+1),AH3/((1+Vychodiská!$C$167)^CP$2),0)</f>
        <v>0</v>
      </c>
      <c r="CQ3" s="73">
        <f>IF(CQ$2&lt;=((VALUE(RIGHT($E3,4))-VALUE(LEFT($E3,4)))+1),AI3/((1+Vychodiská!$C$167)^CQ$2),0)</f>
        <v>0</v>
      </c>
      <c r="CR3" s="74">
        <f>IF(CR$2&lt;=((VALUE(RIGHT($E3,4))-VALUE(LEFT($E3,4)))+1),AJ3/((1+Vychodiská!$C$167)^CR$2),0)</f>
        <v>0</v>
      </c>
      <c r="CS3" s="77">
        <f>SUM(BO3:CR3)*-1</f>
        <v>-6115826.3328707423</v>
      </c>
      <c r="CT3" s="73"/>
    </row>
    <row r="4" spans="1:98" s="80" customFormat="1" ht="31" customHeight="1" x14ac:dyDescent="0.35">
      <c r="A4" s="70">
        <v>2</v>
      </c>
      <c r="B4" s="71" t="s">
        <v>71</v>
      </c>
      <c r="C4" s="71" t="str">
        <f>INDEX(Data!$D$3:$D$29,MATCH(Investície!A4,Data!$A$3:$A$29,0))</f>
        <v>Prekládka HV DN 300 Mlynská dolina</v>
      </c>
      <c r="D4" s="72">
        <f>INDEX(Data!$M$3:$M$29,MATCH(Investície!A4,Data!$A$3:$A$29,0))</f>
        <v>30</v>
      </c>
      <c r="E4" s="72">
        <f>INDEX(Data!$J$3:$J$29,MATCH(Investície!A4,Data!$A$3:$A$29,0))</f>
        <v>2024</v>
      </c>
      <c r="F4" s="74">
        <f>INDEX(Data!$H$3:$H$29,MATCH(A4,Data!$A$3:$A$29,0))</f>
        <v>1300000</v>
      </c>
      <c r="G4" s="73">
        <f t="shared" ref="G4:V19" si="2">IF(LEN($E4)=4,$F4,($F4/(RIGHT($E4,4)-LEFT($E4,4)+1)))</f>
        <v>1300000</v>
      </c>
      <c r="H4" s="73">
        <f t="shared" si="0"/>
        <v>1300000</v>
      </c>
      <c r="I4" s="73">
        <f t="shared" si="0"/>
        <v>1300000</v>
      </c>
      <c r="J4" s="73">
        <f t="shared" si="0"/>
        <v>1300000</v>
      </c>
      <c r="K4" s="73">
        <f t="shared" si="0"/>
        <v>1300000</v>
      </c>
      <c r="L4" s="73">
        <f t="shared" si="0"/>
        <v>1300000</v>
      </c>
      <c r="M4" s="73">
        <f t="shared" si="0"/>
        <v>1300000</v>
      </c>
      <c r="N4" s="73">
        <f t="shared" si="0"/>
        <v>1300000</v>
      </c>
      <c r="O4" s="73">
        <f t="shared" si="0"/>
        <v>1300000</v>
      </c>
      <c r="P4" s="73">
        <f t="shared" si="0"/>
        <v>1300000</v>
      </c>
      <c r="Q4" s="73">
        <f t="shared" si="0"/>
        <v>1300000</v>
      </c>
      <c r="R4" s="73">
        <f t="shared" si="0"/>
        <v>1300000</v>
      </c>
      <c r="S4" s="73">
        <f t="shared" si="0"/>
        <v>1300000</v>
      </c>
      <c r="T4" s="73">
        <f t="shared" si="0"/>
        <v>1300000</v>
      </c>
      <c r="U4" s="73">
        <f t="shared" si="0"/>
        <v>1300000</v>
      </c>
      <c r="V4" s="73">
        <f t="shared" si="0"/>
        <v>1300000</v>
      </c>
      <c r="W4" s="73">
        <f t="shared" si="0"/>
        <v>1300000</v>
      </c>
      <c r="X4" s="73">
        <f t="shared" si="1"/>
        <v>1300000</v>
      </c>
      <c r="Y4" s="73">
        <f t="shared" si="1"/>
        <v>1300000</v>
      </c>
      <c r="Z4" s="73">
        <f t="shared" si="1"/>
        <v>1300000</v>
      </c>
      <c r="AA4" s="73">
        <f t="shared" si="1"/>
        <v>1300000</v>
      </c>
      <c r="AB4" s="73">
        <f t="shared" si="1"/>
        <v>1300000</v>
      </c>
      <c r="AC4" s="73">
        <f t="shared" si="1"/>
        <v>1300000</v>
      </c>
      <c r="AD4" s="73">
        <f t="shared" si="1"/>
        <v>1300000</v>
      </c>
      <c r="AE4" s="73">
        <f t="shared" si="1"/>
        <v>1300000</v>
      </c>
      <c r="AF4" s="73">
        <f t="shared" si="1"/>
        <v>1300000</v>
      </c>
      <c r="AG4" s="73">
        <f t="shared" si="1"/>
        <v>1300000</v>
      </c>
      <c r="AH4" s="73">
        <f t="shared" si="1"/>
        <v>1300000</v>
      </c>
      <c r="AI4" s="73">
        <f t="shared" si="1"/>
        <v>1300000</v>
      </c>
      <c r="AJ4" s="74">
        <f t="shared" si="1"/>
        <v>1300000</v>
      </c>
      <c r="AK4" s="73">
        <f t="shared" ref="AK4:AK24" si="3">G4</f>
        <v>1300000</v>
      </c>
      <c r="AL4" s="73">
        <f>SUM($G4:H4)</f>
        <v>2600000</v>
      </c>
      <c r="AM4" s="73">
        <f>SUM($G4:I4)</f>
        <v>3900000</v>
      </c>
      <c r="AN4" s="73">
        <f>SUM($G4:J4)</f>
        <v>5200000</v>
      </c>
      <c r="AO4" s="73">
        <f>SUM($G4:K4)</f>
        <v>6500000</v>
      </c>
      <c r="AP4" s="73">
        <f>SUM($G4:L4)</f>
        <v>7800000</v>
      </c>
      <c r="AQ4" s="73">
        <f>SUM($G4:M4)</f>
        <v>9100000</v>
      </c>
      <c r="AR4" s="73">
        <f>SUM($G4:N4)</f>
        <v>10400000</v>
      </c>
      <c r="AS4" s="73">
        <f>SUM($G4:O4)</f>
        <v>11700000</v>
      </c>
      <c r="AT4" s="73">
        <f>SUM($G4:P4)</f>
        <v>13000000</v>
      </c>
      <c r="AU4" s="73">
        <f>SUM($G4:Q4)</f>
        <v>14300000</v>
      </c>
      <c r="AV4" s="73">
        <f>SUM($G4:R4)</f>
        <v>15600000</v>
      </c>
      <c r="AW4" s="73">
        <f>SUM($G4:S4)</f>
        <v>16900000</v>
      </c>
      <c r="AX4" s="73">
        <f>SUM($G4:T4)</f>
        <v>18200000</v>
      </c>
      <c r="AY4" s="73">
        <f>SUM($G4:U4)</f>
        <v>19500000</v>
      </c>
      <c r="AZ4" s="73">
        <f>SUM($G4:V4)</f>
        <v>20800000</v>
      </c>
      <c r="BA4" s="73">
        <f>SUM($G4:W4)</f>
        <v>22100000</v>
      </c>
      <c r="BB4" s="73">
        <f>SUM($G4:X4)</f>
        <v>23400000</v>
      </c>
      <c r="BC4" s="73">
        <f>SUM($G4:Y4)</f>
        <v>24700000</v>
      </c>
      <c r="BD4" s="73">
        <f>SUM($G4:Z4)</f>
        <v>26000000</v>
      </c>
      <c r="BE4" s="73">
        <f>SUM($G4:AA4)</f>
        <v>27300000</v>
      </c>
      <c r="BF4" s="73">
        <f>SUM($G4:AB4)</f>
        <v>28600000</v>
      </c>
      <c r="BG4" s="73">
        <f>SUM($G4:AC4)</f>
        <v>29900000</v>
      </c>
      <c r="BH4" s="73">
        <f>SUM($G4:AD4)</f>
        <v>31200000</v>
      </c>
      <c r="BI4" s="73">
        <f>SUM($G4:AE4)</f>
        <v>32500000</v>
      </c>
      <c r="BJ4" s="73">
        <f>SUM($G4:AF4)</f>
        <v>33800000</v>
      </c>
      <c r="BK4" s="73">
        <f>SUM($G4:AG4)</f>
        <v>35100000</v>
      </c>
      <c r="BL4" s="73">
        <f>SUM($G4:AH4)</f>
        <v>36400000</v>
      </c>
      <c r="BM4" s="73">
        <f>SUM($G4:AI4)</f>
        <v>37700000</v>
      </c>
      <c r="BN4" s="73">
        <f>SUM($G4:AJ4)</f>
        <v>39000000</v>
      </c>
      <c r="BO4" s="76">
        <f>IF(BO$2&lt;=((VALUE(RIGHT($E4,4))-VALUE(LEFT($E4,4)))+1),G4/((1+Vychodiská!$C$167)^BO$2),0)</f>
        <v>1250000</v>
      </c>
      <c r="BP4" s="73">
        <f>IF(BP$2&lt;=((VALUE(RIGHT($E4,4))-VALUE(LEFT($E4,4)))+1),H4/((1+Vychodiská!$C$167)^BP$2),0)</f>
        <v>0</v>
      </c>
      <c r="BQ4" s="73">
        <f>IF(BQ$2&lt;=((VALUE(RIGHT($E4,4))-VALUE(LEFT($E4,4)))+1),I4/((1+Vychodiská!$C$167)^BQ$2),0)</f>
        <v>0</v>
      </c>
      <c r="BR4" s="73">
        <f>IF(BR$2&lt;=((VALUE(RIGHT($E4,4))-VALUE(LEFT($E4,4)))+1),J4/((1+Vychodiská!$C$167)^BR$2),0)</f>
        <v>0</v>
      </c>
      <c r="BS4" s="73">
        <f>IF(BS$2&lt;=((VALUE(RIGHT($E4,4))-VALUE(LEFT($E4,4)))+1),K4/((1+Vychodiská!$C$167)^BS$2),0)</f>
        <v>0</v>
      </c>
      <c r="BT4" s="73">
        <f>IF(BT$2&lt;=((VALUE(RIGHT($E4,4))-VALUE(LEFT($E4,4)))+1),L4/((1+Vychodiská!$C$167)^BT$2),0)</f>
        <v>0</v>
      </c>
      <c r="BU4" s="73">
        <f>IF(BU$2&lt;=((VALUE(RIGHT($E4,4))-VALUE(LEFT($E4,4)))+1),M4/((1+Vychodiská!$C$167)^BU$2),0)</f>
        <v>0</v>
      </c>
      <c r="BV4" s="73">
        <f>IF(BV$2&lt;=((VALUE(RIGHT($E4,4))-VALUE(LEFT($E4,4)))+1),N4/((1+Vychodiská!$C$167)^BV$2),0)</f>
        <v>0</v>
      </c>
      <c r="BW4" s="73">
        <f>IF(BW$2&lt;=((VALUE(RIGHT($E4,4))-VALUE(LEFT($E4,4)))+1),O4/((1+Vychodiská!$C$167)^BW$2),0)</f>
        <v>0</v>
      </c>
      <c r="BX4" s="73">
        <f>IF(BX$2&lt;=((VALUE(RIGHT($E4,4))-VALUE(LEFT($E4,4)))+1),P4/((1+Vychodiská!$C$167)^BX$2),0)</f>
        <v>0</v>
      </c>
      <c r="BY4" s="73">
        <f>IF(BY$2&lt;=((VALUE(RIGHT($E4,4))-VALUE(LEFT($E4,4)))+1),Q4/((1+Vychodiská!$C$167)^BY$2),0)</f>
        <v>0</v>
      </c>
      <c r="BZ4" s="73">
        <f>IF(BZ$2&lt;=((VALUE(RIGHT($E4,4))-VALUE(LEFT($E4,4)))+1),R4/((1+Vychodiská!$C$167)^BZ$2),0)</f>
        <v>0</v>
      </c>
      <c r="CA4" s="73">
        <f>IF(CA$2&lt;=((VALUE(RIGHT($E4,4))-VALUE(LEFT($E4,4)))+1),S4/((1+Vychodiská!$C$167)^CA$2),0)</f>
        <v>0</v>
      </c>
      <c r="CB4" s="73">
        <f>IF(CB$2&lt;=((VALUE(RIGHT($E4,4))-VALUE(LEFT($E4,4)))+1),T4/((1+Vychodiská!$C$167)^CB$2),0)</f>
        <v>0</v>
      </c>
      <c r="CC4" s="73">
        <f>IF(CC$2&lt;=((VALUE(RIGHT($E4,4))-VALUE(LEFT($E4,4)))+1),U4/((1+Vychodiská!$C$167)^CC$2),0)</f>
        <v>0</v>
      </c>
      <c r="CD4" s="73">
        <f>IF(CD$2&lt;=((VALUE(RIGHT($E4,4))-VALUE(LEFT($E4,4)))+1),V4/((1+Vychodiská!$C$167)^CD$2),0)</f>
        <v>0</v>
      </c>
      <c r="CE4" s="73">
        <f>IF(CE$2&lt;=((VALUE(RIGHT($E4,4))-VALUE(LEFT($E4,4)))+1),W4/((1+Vychodiská!$C$167)^CE$2),0)</f>
        <v>0</v>
      </c>
      <c r="CF4" s="73">
        <f>IF(CF$2&lt;=((VALUE(RIGHT($E4,4))-VALUE(LEFT($E4,4)))+1),X4/((1+Vychodiská!$C$167)^CF$2),0)</f>
        <v>0</v>
      </c>
      <c r="CG4" s="73">
        <f>IF(CG$2&lt;=((VALUE(RIGHT($E4,4))-VALUE(LEFT($E4,4)))+1),Y4/((1+Vychodiská!$C$167)^CG$2),0)</f>
        <v>0</v>
      </c>
      <c r="CH4" s="73">
        <f>IF(CH$2&lt;=((VALUE(RIGHT($E4,4))-VALUE(LEFT($E4,4)))+1),Z4/((1+Vychodiská!$C$167)^CH$2),0)</f>
        <v>0</v>
      </c>
      <c r="CI4" s="73">
        <f>IF(CI$2&lt;=((VALUE(RIGHT($E4,4))-VALUE(LEFT($E4,4)))+1),AA4/((1+Vychodiská!$C$167)^CI$2),0)</f>
        <v>0</v>
      </c>
      <c r="CJ4" s="73">
        <f>IF(CJ$2&lt;=((VALUE(RIGHT($E4,4))-VALUE(LEFT($E4,4)))+1),AB4/((1+Vychodiská!$C$167)^CJ$2),0)</f>
        <v>0</v>
      </c>
      <c r="CK4" s="73">
        <f>IF(CK$2&lt;=((VALUE(RIGHT($E4,4))-VALUE(LEFT($E4,4)))+1),AC4/((1+Vychodiská!$C$167)^CK$2),0)</f>
        <v>0</v>
      </c>
      <c r="CL4" s="73">
        <f>IF(CL$2&lt;=((VALUE(RIGHT($E4,4))-VALUE(LEFT($E4,4)))+1),AD4/((1+Vychodiská!$C$167)^CL$2),0)</f>
        <v>0</v>
      </c>
      <c r="CM4" s="73">
        <f>IF(CM$2&lt;=((VALUE(RIGHT($E4,4))-VALUE(LEFT($E4,4)))+1),AE4/((1+Vychodiská!$C$167)^CM$2),0)</f>
        <v>0</v>
      </c>
      <c r="CN4" s="73">
        <f>IF(CN$2&lt;=((VALUE(RIGHT($E4,4))-VALUE(LEFT($E4,4)))+1),AF4/((1+Vychodiská!$C$167)^CN$2),0)</f>
        <v>0</v>
      </c>
      <c r="CO4" s="73">
        <f>IF(CO$2&lt;=((VALUE(RIGHT($E4,4))-VALUE(LEFT($E4,4)))+1),AG4/((1+Vychodiská!$C$167)^CO$2),0)</f>
        <v>0</v>
      </c>
      <c r="CP4" s="73">
        <f>IF(CP$2&lt;=((VALUE(RIGHT($E4,4))-VALUE(LEFT($E4,4)))+1),AH4/((1+Vychodiská!$C$167)^CP$2),0)</f>
        <v>0</v>
      </c>
      <c r="CQ4" s="73">
        <f>IF(CQ$2&lt;=((VALUE(RIGHT($E4,4))-VALUE(LEFT($E4,4)))+1),AI4/((1+Vychodiská!$C$167)^CQ$2),0)</f>
        <v>0</v>
      </c>
      <c r="CR4" s="74">
        <f>IF(CR$2&lt;=((VALUE(RIGHT($E4,4))-VALUE(LEFT($E4,4)))+1),AJ4/((1+Vychodiská!$C$167)^CR$2),0)</f>
        <v>0</v>
      </c>
      <c r="CS4" s="77">
        <f t="shared" ref="CS4:CS24" si="4">SUM(BO4:CR4)*-1</f>
        <v>-1250000</v>
      </c>
      <c r="CT4" s="73"/>
    </row>
    <row r="5" spans="1:98" s="80" customFormat="1" ht="31" customHeight="1" x14ac:dyDescent="0.35">
      <c r="A5" s="70">
        <v>3</v>
      </c>
      <c r="B5" s="71" t="s">
        <v>71</v>
      </c>
      <c r="C5" s="71" t="str">
        <f>INDEX(Data!$D$3:$D$29,MATCH(Investície!A5,Data!$A$3:$A$29,0))</f>
        <v>Výstavba technológie na vysoko účinnú kombinovanú výrobu elektriny a tepla ako náhrady za súčasné zdroje v SCZT Západ</v>
      </c>
      <c r="D5" s="72">
        <f>INDEX(Data!$M$3:$M$29,MATCH(Investície!A5,Data!$A$3:$A$29,0))</f>
        <v>30</v>
      </c>
      <c r="E5" s="72" t="str">
        <f>INDEX(Data!$J$3:$J$29,MATCH(Investície!A5,Data!$A$3:$A$29,0))</f>
        <v>2024 - 2025</v>
      </c>
      <c r="F5" s="74">
        <f>INDEX(Data!$H$3:$H$29,MATCH(A5,Data!$A$3:$A$29,0))</f>
        <v>55886483</v>
      </c>
      <c r="G5" s="73">
        <f t="shared" si="2"/>
        <v>27943241.5</v>
      </c>
      <c r="H5" s="73">
        <f t="shared" si="0"/>
        <v>27943241.5</v>
      </c>
      <c r="I5" s="73">
        <f t="shared" si="0"/>
        <v>27943241.5</v>
      </c>
      <c r="J5" s="73">
        <f t="shared" si="0"/>
        <v>27943241.5</v>
      </c>
      <c r="K5" s="73">
        <f t="shared" si="0"/>
        <v>27943241.5</v>
      </c>
      <c r="L5" s="73">
        <f t="shared" si="0"/>
        <v>27943241.5</v>
      </c>
      <c r="M5" s="73">
        <f t="shared" si="0"/>
        <v>27943241.5</v>
      </c>
      <c r="N5" s="73">
        <f t="shared" si="0"/>
        <v>27943241.5</v>
      </c>
      <c r="O5" s="73">
        <f t="shared" si="0"/>
        <v>27943241.5</v>
      </c>
      <c r="P5" s="73">
        <f t="shared" si="0"/>
        <v>27943241.5</v>
      </c>
      <c r="Q5" s="73">
        <f t="shared" si="0"/>
        <v>27943241.5</v>
      </c>
      <c r="R5" s="73">
        <f t="shared" si="0"/>
        <v>27943241.5</v>
      </c>
      <c r="S5" s="73">
        <f t="shared" si="0"/>
        <v>27943241.5</v>
      </c>
      <c r="T5" s="73">
        <f t="shared" si="0"/>
        <v>27943241.5</v>
      </c>
      <c r="U5" s="73">
        <f t="shared" si="0"/>
        <v>27943241.5</v>
      </c>
      <c r="V5" s="73">
        <f t="shared" si="0"/>
        <v>27943241.5</v>
      </c>
      <c r="W5" s="73">
        <f t="shared" si="0"/>
        <v>27943241.5</v>
      </c>
      <c r="X5" s="73">
        <f t="shared" si="1"/>
        <v>27943241.5</v>
      </c>
      <c r="Y5" s="73">
        <f t="shared" si="1"/>
        <v>27943241.5</v>
      </c>
      <c r="Z5" s="73">
        <f t="shared" si="1"/>
        <v>27943241.5</v>
      </c>
      <c r="AA5" s="73">
        <f t="shared" si="1"/>
        <v>27943241.5</v>
      </c>
      <c r="AB5" s="73">
        <f t="shared" si="1"/>
        <v>27943241.5</v>
      </c>
      <c r="AC5" s="73">
        <f t="shared" si="1"/>
        <v>27943241.5</v>
      </c>
      <c r="AD5" s="73">
        <f t="shared" si="1"/>
        <v>27943241.5</v>
      </c>
      <c r="AE5" s="73">
        <f t="shared" si="1"/>
        <v>27943241.5</v>
      </c>
      <c r="AF5" s="73">
        <f t="shared" si="1"/>
        <v>27943241.5</v>
      </c>
      <c r="AG5" s="73">
        <f t="shared" si="1"/>
        <v>27943241.5</v>
      </c>
      <c r="AH5" s="73">
        <f t="shared" si="1"/>
        <v>27943241.5</v>
      </c>
      <c r="AI5" s="73">
        <f t="shared" si="1"/>
        <v>27943241.5</v>
      </c>
      <c r="AJ5" s="74">
        <f t="shared" si="1"/>
        <v>27943241.5</v>
      </c>
      <c r="AK5" s="73">
        <f t="shared" si="3"/>
        <v>27943241.5</v>
      </c>
      <c r="AL5" s="73">
        <f>SUM($G5:H5)</f>
        <v>55886483</v>
      </c>
      <c r="AM5" s="73">
        <f>SUM($G5:I5)</f>
        <v>83829724.5</v>
      </c>
      <c r="AN5" s="73">
        <f>SUM($G5:J5)</f>
        <v>111772966</v>
      </c>
      <c r="AO5" s="73">
        <f>SUM($G5:K5)</f>
        <v>139716207.5</v>
      </c>
      <c r="AP5" s="73">
        <f>SUM($G5:L5)</f>
        <v>167659449</v>
      </c>
      <c r="AQ5" s="73">
        <f>SUM($G5:M5)</f>
        <v>195602690.5</v>
      </c>
      <c r="AR5" s="73">
        <f>SUM($G5:N5)</f>
        <v>223545932</v>
      </c>
      <c r="AS5" s="73">
        <f>SUM($G5:O5)</f>
        <v>251489173.5</v>
      </c>
      <c r="AT5" s="73">
        <f>SUM($G5:P5)</f>
        <v>279432415</v>
      </c>
      <c r="AU5" s="73">
        <f>SUM($G5:Q5)</f>
        <v>307375656.5</v>
      </c>
      <c r="AV5" s="73">
        <f>SUM($G5:R5)</f>
        <v>335318898</v>
      </c>
      <c r="AW5" s="73">
        <f>SUM($G5:S5)</f>
        <v>363262139.5</v>
      </c>
      <c r="AX5" s="73">
        <f>SUM($G5:T5)</f>
        <v>391205381</v>
      </c>
      <c r="AY5" s="73">
        <f>SUM($G5:U5)</f>
        <v>419148622.5</v>
      </c>
      <c r="AZ5" s="73">
        <f>SUM($G5:V5)</f>
        <v>447091864</v>
      </c>
      <c r="BA5" s="73">
        <f>SUM($G5:W5)</f>
        <v>475035105.5</v>
      </c>
      <c r="BB5" s="73">
        <f>SUM($G5:X5)</f>
        <v>502978347</v>
      </c>
      <c r="BC5" s="73">
        <f>SUM($G5:Y5)</f>
        <v>530921588.5</v>
      </c>
      <c r="BD5" s="73">
        <f>SUM($G5:Z5)</f>
        <v>558864830</v>
      </c>
      <c r="BE5" s="73">
        <f>SUM($G5:AA5)</f>
        <v>586808071.5</v>
      </c>
      <c r="BF5" s="73">
        <f>SUM($G5:AB5)</f>
        <v>614751313</v>
      </c>
      <c r="BG5" s="73">
        <f>SUM($G5:AC5)</f>
        <v>642694554.5</v>
      </c>
      <c r="BH5" s="73">
        <f>SUM($G5:AD5)</f>
        <v>670637796</v>
      </c>
      <c r="BI5" s="73">
        <f>SUM($G5:AE5)</f>
        <v>698581037.5</v>
      </c>
      <c r="BJ5" s="73">
        <f>SUM($G5:AF5)</f>
        <v>726524279</v>
      </c>
      <c r="BK5" s="73">
        <f>SUM($G5:AG5)</f>
        <v>754467520.5</v>
      </c>
      <c r="BL5" s="73">
        <f>SUM($G5:AH5)</f>
        <v>782410762</v>
      </c>
      <c r="BM5" s="73">
        <f>SUM($G5:AI5)</f>
        <v>810354003.5</v>
      </c>
      <c r="BN5" s="73">
        <f>SUM($G5:AJ5)</f>
        <v>838297245</v>
      </c>
      <c r="BO5" s="76">
        <f>IF(BO$2&lt;=((VALUE(RIGHT($E5,4))-VALUE(LEFT($E5,4)))+1),G5/((1+Vychodiská!$C$167)^BO$2),0)</f>
        <v>26868501.442307692</v>
      </c>
      <c r="BP5" s="73">
        <f>IF(BP$2&lt;=((VALUE(RIGHT($E5,4))-VALUE(LEFT($E5,4)))+1),H5/((1+Vychodiská!$C$167)^BP$2),0)</f>
        <v>25835097.540680472</v>
      </c>
      <c r="BQ5" s="73">
        <f>IF(BQ$2&lt;=((VALUE(RIGHT($E5,4))-VALUE(LEFT($E5,4)))+1),I5/((1+Vychodiská!$C$167)^BQ$2),0)</f>
        <v>0</v>
      </c>
      <c r="BR5" s="73">
        <f>IF(BR$2&lt;=((VALUE(RIGHT($E5,4))-VALUE(LEFT($E5,4)))+1),J5/((1+Vychodiská!$C$167)^BR$2),0)</f>
        <v>0</v>
      </c>
      <c r="BS5" s="73">
        <f>IF(BS$2&lt;=((VALUE(RIGHT($E5,4))-VALUE(LEFT($E5,4)))+1),K5/((1+Vychodiská!$C$167)^BS$2),0)</f>
        <v>0</v>
      </c>
      <c r="BT5" s="73">
        <f>IF(BT$2&lt;=((VALUE(RIGHT($E5,4))-VALUE(LEFT($E5,4)))+1),L5/((1+Vychodiská!$C$167)^BT$2),0)</f>
        <v>0</v>
      </c>
      <c r="BU5" s="73">
        <f>IF(BU$2&lt;=((VALUE(RIGHT($E5,4))-VALUE(LEFT($E5,4)))+1),M5/((1+Vychodiská!$C$167)^BU$2),0)</f>
        <v>0</v>
      </c>
      <c r="BV5" s="73">
        <f>IF(BV$2&lt;=((VALUE(RIGHT($E5,4))-VALUE(LEFT($E5,4)))+1),N5/((1+Vychodiská!$C$167)^BV$2),0)</f>
        <v>0</v>
      </c>
      <c r="BW5" s="73">
        <f>IF(BW$2&lt;=((VALUE(RIGHT($E5,4))-VALUE(LEFT($E5,4)))+1),O5/((1+Vychodiská!$C$167)^BW$2),0)</f>
        <v>0</v>
      </c>
      <c r="BX5" s="73">
        <f>IF(BX$2&lt;=((VALUE(RIGHT($E5,4))-VALUE(LEFT($E5,4)))+1),P5/((1+Vychodiská!$C$167)^BX$2),0)</f>
        <v>0</v>
      </c>
      <c r="BY5" s="73">
        <f>IF(BY$2&lt;=((VALUE(RIGHT($E5,4))-VALUE(LEFT($E5,4)))+1),Q5/((1+Vychodiská!$C$167)^BY$2),0)</f>
        <v>0</v>
      </c>
      <c r="BZ5" s="73">
        <f>IF(BZ$2&lt;=((VALUE(RIGHT($E5,4))-VALUE(LEFT($E5,4)))+1),R5/((1+Vychodiská!$C$167)^BZ$2),0)</f>
        <v>0</v>
      </c>
      <c r="CA5" s="73">
        <f>IF(CA$2&lt;=((VALUE(RIGHT($E5,4))-VALUE(LEFT($E5,4)))+1),S5/((1+Vychodiská!$C$167)^CA$2),0)</f>
        <v>0</v>
      </c>
      <c r="CB5" s="73">
        <f>IF(CB$2&lt;=((VALUE(RIGHT($E5,4))-VALUE(LEFT($E5,4)))+1),T5/((1+Vychodiská!$C$167)^CB$2),0)</f>
        <v>0</v>
      </c>
      <c r="CC5" s="73">
        <f>IF(CC$2&lt;=((VALUE(RIGHT($E5,4))-VALUE(LEFT($E5,4)))+1),U5/((1+Vychodiská!$C$167)^CC$2),0)</f>
        <v>0</v>
      </c>
      <c r="CD5" s="73">
        <f>IF(CD$2&lt;=((VALUE(RIGHT($E5,4))-VALUE(LEFT($E5,4)))+1),V5/((1+Vychodiská!$C$167)^CD$2),0)</f>
        <v>0</v>
      </c>
      <c r="CE5" s="73">
        <f>IF(CE$2&lt;=((VALUE(RIGHT($E5,4))-VALUE(LEFT($E5,4)))+1),W5/((1+Vychodiská!$C$167)^CE$2),0)</f>
        <v>0</v>
      </c>
      <c r="CF5" s="73">
        <f>IF(CF$2&lt;=((VALUE(RIGHT($E5,4))-VALUE(LEFT($E5,4)))+1),X5/((1+Vychodiská!$C$167)^CF$2),0)</f>
        <v>0</v>
      </c>
      <c r="CG5" s="73">
        <f>IF(CG$2&lt;=((VALUE(RIGHT($E5,4))-VALUE(LEFT($E5,4)))+1),Y5/((1+Vychodiská!$C$167)^CG$2),0)</f>
        <v>0</v>
      </c>
      <c r="CH5" s="73">
        <f>IF(CH$2&lt;=((VALUE(RIGHT($E5,4))-VALUE(LEFT($E5,4)))+1),Z5/((1+Vychodiská!$C$167)^CH$2),0)</f>
        <v>0</v>
      </c>
      <c r="CI5" s="73">
        <f>IF(CI$2&lt;=((VALUE(RIGHT($E5,4))-VALUE(LEFT($E5,4)))+1),AA5/((1+Vychodiská!$C$167)^CI$2),0)</f>
        <v>0</v>
      </c>
      <c r="CJ5" s="73">
        <f>IF(CJ$2&lt;=((VALUE(RIGHT($E5,4))-VALUE(LEFT($E5,4)))+1),AB5/((1+Vychodiská!$C$167)^CJ$2),0)</f>
        <v>0</v>
      </c>
      <c r="CK5" s="73">
        <f>IF(CK$2&lt;=((VALUE(RIGHT($E5,4))-VALUE(LEFT($E5,4)))+1),AC5/((1+Vychodiská!$C$167)^CK$2),0)</f>
        <v>0</v>
      </c>
      <c r="CL5" s="73">
        <f>IF(CL$2&lt;=((VALUE(RIGHT($E5,4))-VALUE(LEFT($E5,4)))+1),AD5/((1+Vychodiská!$C$167)^CL$2),0)</f>
        <v>0</v>
      </c>
      <c r="CM5" s="73">
        <f>IF(CM$2&lt;=((VALUE(RIGHT($E5,4))-VALUE(LEFT($E5,4)))+1),AE5/((1+Vychodiská!$C$167)^CM$2),0)</f>
        <v>0</v>
      </c>
      <c r="CN5" s="73">
        <f>IF(CN$2&lt;=((VALUE(RIGHT($E5,4))-VALUE(LEFT($E5,4)))+1),AF5/((1+Vychodiská!$C$167)^CN$2),0)</f>
        <v>0</v>
      </c>
      <c r="CO5" s="73">
        <f>IF(CO$2&lt;=((VALUE(RIGHT($E5,4))-VALUE(LEFT($E5,4)))+1),AG5/((1+Vychodiská!$C$167)^CO$2),0)</f>
        <v>0</v>
      </c>
      <c r="CP5" s="73">
        <f>IF(CP$2&lt;=((VALUE(RIGHT($E5,4))-VALUE(LEFT($E5,4)))+1),AH5/((1+Vychodiská!$C$167)^CP$2),0)</f>
        <v>0</v>
      </c>
      <c r="CQ5" s="73">
        <f>IF(CQ$2&lt;=((VALUE(RIGHT($E5,4))-VALUE(LEFT($E5,4)))+1),AI5/((1+Vychodiská!$C$167)^CQ$2),0)</f>
        <v>0</v>
      </c>
      <c r="CR5" s="74">
        <f>IF(CR$2&lt;=((VALUE(RIGHT($E5,4))-VALUE(LEFT($E5,4)))+1),AJ5/((1+Vychodiská!$C$167)^CR$2),0)</f>
        <v>0</v>
      </c>
      <c r="CS5" s="77">
        <f t="shared" si="4"/>
        <v>-52703598.982988164</v>
      </c>
      <c r="CT5" s="73"/>
    </row>
    <row r="6" spans="1:98" s="80" customFormat="1" ht="31" customHeight="1" x14ac:dyDescent="0.35">
      <c r="A6" s="70">
        <v>4</v>
      </c>
      <c r="B6" s="71" t="s">
        <v>71</v>
      </c>
      <c r="C6" s="71" t="str">
        <f>INDEX(Data!$D$3:$D$29,MATCH(Investície!A6,Data!$A$3:$A$29,0))</f>
        <v>Výstavba technológie navysoko účinnú kombinovanú výrobu elektriny a tepla ako náhrady za súčasné zdroje v SCZT Východ</v>
      </c>
      <c r="D6" s="72">
        <f>INDEX(Data!$M$3:$M$29,MATCH(Investície!A6,Data!$A$3:$A$29,0))</f>
        <v>30</v>
      </c>
      <c r="E6" s="72" t="str">
        <f>INDEX(Data!$J$3:$J$29,MATCH(Investície!A6,Data!$A$3:$A$29,0))</f>
        <v>2024 - 2026</v>
      </c>
      <c r="F6" s="74">
        <f>INDEX(Data!$H$3:$H$29,MATCH(A6,Data!$A$3:$A$29,0))</f>
        <v>38209607.450000003</v>
      </c>
      <c r="G6" s="73">
        <f t="shared" si="2"/>
        <v>12736535.816666668</v>
      </c>
      <c r="H6" s="73">
        <f t="shared" si="0"/>
        <v>12736535.816666668</v>
      </c>
      <c r="I6" s="73">
        <f t="shared" si="0"/>
        <v>12736535.816666668</v>
      </c>
      <c r="J6" s="73">
        <f t="shared" si="0"/>
        <v>12736535.816666668</v>
      </c>
      <c r="K6" s="73">
        <f t="shared" si="0"/>
        <v>12736535.816666668</v>
      </c>
      <c r="L6" s="73">
        <f t="shared" si="0"/>
        <v>12736535.816666668</v>
      </c>
      <c r="M6" s="73">
        <f t="shared" si="0"/>
        <v>12736535.816666668</v>
      </c>
      <c r="N6" s="73">
        <f t="shared" si="0"/>
        <v>12736535.816666668</v>
      </c>
      <c r="O6" s="73">
        <f t="shared" si="0"/>
        <v>12736535.816666668</v>
      </c>
      <c r="P6" s="73">
        <f t="shared" si="0"/>
        <v>12736535.816666668</v>
      </c>
      <c r="Q6" s="73">
        <f t="shared" si="0"/>
        <v>12736535.816666668</v>
      </c>
      <c r="R6" s="73">
        <f t="shared" si="0"/>
        <v>12736535.816666668</v>
      </c>
      <c r="S6" s="73">
        <f t="shared" si="0"/>
        <v>12736535.816666668</v>
      </c>
      <c r="T6" s="73">
        <f t="shared" si="0"/>
        <v>12736535.816666668</v>
      </c>
      <c r="U6" s="73">
        <f t="shared" si="0"/>
        <v>12736535.816666668</v>
      </c>
      <c r="V6" s="73">
        <f t="shared" si="0"/>
        <v>12736535.816666668</v>
      </c>
      <c r="W6" s="73">
        <f t="shared" si="0"/>
        <v>12736535.816666668</v>
      </c>
      <c r="X6" s="73">
        <f t="shared" si="1"/>
        <v>12736535.816666668</v>
      </c>
      <c r="Y6" s="73">
        <f t="shared" si="1"/>
        <v>12736535.816666668</v>
      </c>
      <c r="Z6" s="73">
        <f t="shared" si="1"/>
        <v>12736535.816666668</v>
      </c>
      <c r="AA6" s="73">
        <f t="shared" si="1"/>
        <v>12736535.816666668</v>
      </c>
      <c r="AB6" s="73">
        <f t="shared" si="1"/>
        <v>12736535.816666668</v>
      </c>
      <c r="AC6" s="73">
        <f t="shared" si="1"/>
        <v>12736535.816666668</v>
      </c>
      <c r="AD6" s="73">
        <f t="shared" si="1"/>
        <v>12736535.816666668</v>
      </c>
      <c r="AE6" s="73">
        <f t="shared" si="1"/>
        <v>12736535.816666668</v>
      </c>
      <c r="AF6" s="73">
        <f t="shared" si="1"/>
        <v>12736535.816666668</v>
      </c>
      <c r="AG6" s="73">
        <f t="shared" si="1"/>
        <v>12736535.816666668</v>
      </c>
      <c r="AH6" s="73">
        <f t="shared" si="1"/>
        <v>12736535.816666668</v>
      </c>
      <c r="AI6" s="73">
        <f t="shared" si="1"/>
        <v>12736535.816666668</v>
      </c>
      <c r="AJ6" s="74">
        <f t="shared" si="1"/>
        <v>12736535.816666668</v>
      </c>
      <c r="AK6" s="73">
        <f t="shared" si="3"/>
        <v>12736535.816666668</v>
      </c>
      <c r="AL6" s="73">
        <f>SUM($G6:H6)</f>
        <v>25473071.633333337</v>
      </c>
      <c r="AM6" s="73">
        <f>SUM($G6:I6)</f>
        <v>38209607.450000003</v>
      </c>
      <c r="AN6" s="73">
        <f>SUM($G6:J6)</f>
        <v>50946143.266666673</v>
      </c>
      <c r="AO6" s="73">
        <f>SUM($G6:K6)</f>
        <v>63682679.083333343</v>
      </c>
      <c r="AP6" s="73">
        <f>SUM($G6:L6)</f>
        <v>76419214.900000006</v>
      </c>
      <c r="AQ6" s="73">
        <f>SUM($G6:M6)</f>
        <v>89155750.716666669</v>
      </c>
      <c r="AR6" s="73">
        <f>SUM($G6:N6)</f>
        <v>101892286.53333333</v>
      </c>
      <c r="AS6" s="73">
        <f>SUM($G6:O6)</f>
        <v>114628822.34999999</v>
      </c>
      <c r="AT6" s="73">
        <f>SUM($G6:P6)</f>
        <v>127365358.16666666</v>
      </c>
      <c r="AU6" s="73">
        <f>SUM($G6:Q6)</f>
        <v>140101893.98333332</v>
      </c>
      <c r="AV6" s="73">
        <f>SUM($G6:R6)</f>
        <v>152838429.79999998</v>
      </c>
      <c r="AW6" s="73">
        <f>SUM($G6:S6)</f>
        <v>165574965.61666664</v>
      </c>
      <c r="AX6" s="73">
        <f>SUM($G6:T6)</f>
        <v>178311501.43333331</v>
      </c>
      <c r="AY6" s="73">
        <f>SUM($G6:U6)</f>
        <v>191048037.24999997</v>
      </c>
      <c r="AZ6" s="73">
        <f>SUM($G6:V6)</f>
        <v>203784573.06666663</v>
      </c>
      <c r="BA6" s="73">
        <f>SUM($G6:W6)</f>
        <v>216521108.8833333</v>
      </c>
      <c r="BB6" s="73">
        <f>SUM($G6:X6)</f>
        <v>229257644.69999996</v>
      </c>
      <c r="BC6" s="73">
        <f>SUM($G6:Y6)</f>
        <v>241994180.51666662</v>
      </c>
      <c r="BD6" s="73">
        <f>SUM($G6:Z6)</f>
        <v>254730716.33333328</v>
      </c>
      <c r="BE6" s="73">
        <f>SUM($G6:AA6)</f>
        <v>267467252.14999995</v>
      </c>
      <c r="BF6" s="73">
        <f>SUM($G6:AB6)</f>
        <v>280203787.96666664</v>
      </c>
      <c r="BG6" s="73">
        <f>SUM($G6:AC6)</f>
        <v>292940323.7833333</v>
      </c>
      <c r="BH6" s="73">
        <f>SUM($G6:AD6)</f>
        <v>305676859.59999996</v>
      </c>
      <c r="BI6" s="73">
        <f>SUM($G6:AE6)</f>
        <v>318413395.41666663</v>
      </c>
      <c r="BJ6" s="73">
        <f>SUM($G6:AF6)</f>
        <v>331149931.23333329</v>
      </c>
      <c r="BK6" s="73">
        <f>SUM($G6:AG6)</f>
        <v>343886467.04999995</v>
      </c>
      <c r="BL6" s="73">
        <f>SUM($G6:AH6)</f>
        <v>356623002.86666662</v>
      </c>
      <c r="BM6" s="73">
        <f>SUM($G6:AI6)</f>
        <v>369359538.68333328</v>
      </c>
      <c r="BN6" s="73">
        <f>SUM($G6:AJ6)</f>
        <v>382096074.49999994</v>
      </c>
      <c r="BO6" s="76">
        <f>IF(BO$2&lt;=((VALUE(RIGHT($E6,4))-VALUE(LEFT($E6,4)))+1),G6/((1+Vychodiská!$C$167)^BO$2),0)</f>
        <v>12246669.05448718</v>
      </c>
      <c r="BP6" s="73">
        <f>IF(BP$2&lt;=((VALUE(RIGHT($E6,4))-VALUE(LEFT($E6,4)))+1),H6/((1+Vychodiská!$C$167)^BP$2),0)</f>
        <v>11775643.321622288</v>
      </c>
      <c r="BQ6" s="73">
        <f>IF(BQ$2&lt;=((VALUE(RIGHT($E6,4))-VALUE(LEFT($E6,4)))+1),I6/((1+Vychodiská!$C$167)^BQ$2),0)</f>
        <v>11322733.963098355</v>
      </c>
      <c r="BR6" s="73">
        <f>IF(BR$2&lt;=((VALUE(RIGHT($E6,4))-VALUE(LEFT($E6,4)))+1),J6/((1+Vychodiská!$C$167)^BR$2),0)</f>
        <v>0</v>
      </c>
      <c r="BS6" s="73">
        <f>IF(BS$2&lt;=((VALUE(RIGHT($E6,4))-VALUE(LEFT($E6,4)))+1),K6/((1+Vychodiská!$C$167)^BS$2),0)</f>
        <v>0</v>
      </c>
      <c r="BT6" s="73">
        <f>IF(BT$2&lt;=((VALUE(RIGHT($E6,4))-VALUE(LEFT($E6,4)))+1),L6/((1+Vychodiská!$C$167)^BT$2),0)</f>
        <v>0</v>
      </c>
      <c r="BU6" s="73">
        <f>IF(BU$2&lt;=((VALUE(RIGHT($E6,4))-VALUE(LEFT($E6,4)))+1),M6/((1+Vychodiská!$C$167)^BU$2),0)</f>
        <v>0</v>
      </c>
      <c r="BV6" s="73">
        <f>IF(BV$2&lt;=((VALUE(RIGHT($E6,4))-VALUE(LEFT($E6,4)))+1),N6/((1+Vychodiská!$C$167)^BV$2),0)</f>
        <v>0</v>
      </c>
      <c r="BW6" s="73">
        <f>IF(BW$2&lt;=((VALUE(RIGHT($E6,4))-VALUE(LEFT($E6,4)))+1),O6/((1+Vychodiská!$C$167)^BW$2),0)</f>
        <v>0</v>
      </c>
      <c r="BX6" s="73">
        <f>IF(BX$2&lt;=((VALUE(RIGHT($E6,4))-VALUE(LEFT($E6,4)))+1),P6/((1+Vychodiská!$C$167)^BX$2),0)</f>
        <v>0</v>
      </c>
      <c r="BY6" s="73">
        <f>IF(BY$2&lt;=((VALUE(RIGHT($E6,4))-VALUE(LEFT($E6,4)))+1),Q6/((1+Vychodiská!$C$167)^BY$2),0)</f>
        <v>0</v>
      </c>
      <c r="BZ6" s="73">
        <f>IF(BZ$2&lt;=((VALUE(RIGHT($E6,4))-VALUE(LEFT($E6,4)))+1),R6/((1+Vychodiská!$C$167)^BZ$2),0)</f>
        <v>0</v>
      </c>
      <c r="CA6" s="73">
        <f>IF(CA$2&lt;=((VALUE(RIGHT($E6,4))-VALUE(LEFT($E6,4)))+1),S6/((1+Vychodiská!$C$167)^CA$2),0)</f>
        <v>0</v>
      </c>
      <c r="CB6" s="73">
        <f>IF(CB$2&lt;=((VALUE(RIGHT($E6,4))-VALUE(LEFT($E6,4)))+1),T6/((1+Vychodiská!$C$167)^CB$2),0)</f>
        <v>0</v>
      </c>
      <c r="CC6" s="73">
        <f>IF(CC$2&lt;=((VALUE(RIGHT($E6,4))-VALUE(LEFT($E6,4)))+1),U6/((1+Vychodiská!$C$167)^CC$2),0)</f>
        <v>0</v>
      </c>
      <c r="CD6" s="73">
        <f>IF(CD$2&lt;=((VALUE(RIGHT($E6,4))-VALUE(LEFT($E6,4)))+1),V6/((1+Vychodiská!$C$167)^CD$2),0)</f>
        <v>0</v>
      </c>
      <c r="CE6" s="73">
        <f>IF(CE$2&lt;=((VALUE(RIGHT($E6,4))-VALUE(LEFT($E6,4)))+1),W6/((1+Vychodiská!$C$167)^CE$2),0)</f>
        <v>0</v>
      </c>
      <c r="CF6" s="73">
        <f>IF(CF$2&lt;=((VALUE(RIGHT($E6,4))-VALUE(LEFT($E6,4)))+1),X6/((1+Vychodiská!$C$167)^CF$2),0)</f>
        <v>0</v>
      </c>
      <c r="CG6" s="73">
        <f>IF(CG$2&lt;=((VALUE(RIGHT($E6,4))-VALUE(LEFT($E6,4)))+1),Y6/((1+Vychodiská!$C$167)^CG$2),0)</f>
        <v>0</v>
      </c>
      <c r="CH6" s="73">
        <f>IF(CH$2&lt;=((VALUE(RIGHT($E6,4))-VALUE(LEFT($E6,4)))+1),Z6/((1+Vychodiská!$C$167)^CH$2),0)</f>
        <v>0</v>
      </c>
      <c r="CI6" s="73">
        <f>IF(CI$2&lt;=((VALUE(RIGHT($E6,4))-VALUE(LEFT($E6,4)))+1),AA6/((1+Vychodiská!$C$167)^CI$2),0)</f>
        <v>0</v>
      </c>
      <c r="CJ6" s="73">
        <f>IF(CJ$2&lt;=((VALUE(RIGHT($E6,4))-VALUE(LEFT($E6,4)))+1),AB6/((1+Vychodiská!$C$167)^CJ$2),0)</f>
        <v>0</v>
      </c>
      <c r="CK6" s="73">
        <f>IF(CK$2&lt;=((VALUE(RIGHT($E6,4))-VALUE(LEFT($E6,4)))+1),AC6/((1+Vychodiská!$C$167)^CK$2),0)</f>
        <v>0</v>
      </c>
      <c r="CL6" s="73">
        <f>IF(CL$2&lt;=((VALUE(RIGHT($E6,4))-VALUE(LEFT($E6,4)))+1),AD6/((1+Vychodiská!$C$167)^CL$2),0)</f>
        <v>0</v>
      </c>
      <c r="CM6" s="73">
        <f>IF(CM$2&lt;=((VALUE(RIGHT($E6,4))-VALUE(LEFT($E6,4)))+1),AE6/((1+Vychodiská!$C$167)^CM$2),0)</f>
        <v>0</v>
      </c>
      <c r="CN6" s="73">
        <f>IF(CN$2&lt;=((VALUE(RIGHT($E6,4))-VALUE(LEFT($E6,4)))+1),AF6/((1+Vychodiská!$C$167)^CN$2),0)</f>
        <v>0</v>
      </c>
      <c r="CO6" s="73">
        <f>IF(CO$2&lt;=((VALUE(RIGHT($E6,4))-VALUE(LEFT($E6,4)))+1),AG6/((1+Vychodiská!$C$167)^CO$2),0)</f>
        <v>0</v>
      </c>
      <c r="CP6" s="73">
        <f>IF(CP$2&lt;=((VALUE(RIGHT($E6,4))-VALUE(LEFT($E6,4)))+1),AH6/((1+Vychodiská!$C$167)^CP$2),0)</f>
        <v>0</v>
      </c>
      <c r="CQ6" s="73">
        <f>IF(CQ$2&lt;=((VALUE(RIGHT($E6,4))-VALUE(LEFT($E6,4)))+1),AI6/((1+Vychodiská!$C$167)^CQ$2),0)</f>
        <v>0</v>
      </c>
      <c r="CR6" s="74">
        <f>IF(CR$2&lt;=((VALUE(RIGHT($E6,4))-VALUE(LEFT($E6,4)))+1),AJ6/((1+Vychodiská!$C$167)^CR$2),0)</f>
        <v>0</v>
      </c>
      <c r="CS6" s="77">
        <f t="shared" si="4"/>
        <v>-35345046.339207821</v>
      </c>
      <c r="CT6" s="73"/>
    </row>
    <row r="7" spans="1:98" s="80" customFormat="1" ht="31" customHeight="1" x14ac:dyDescent="0.35">
      <c r="A7" s="70">
        <v>5</v>
      </c>
      <c r="B7" s="71" t="s">
        <v>71</v>
      </c>
      <c r="C7" s="71" t="str">
        <f>INDEX(Data!$D$3:$D$29,MATCH(Investície!A7,Data!$A$3:$A$29,0))</f>
        <v>Výmena tepelnej izolácie a oplechovania HV potrubí BA východ napájač JUH, Akumulácia tepelnej energie</v>
      </c>
      <c r="D7" s="72">
        <f>INDEX(Data!$M$3:$M$29,MATCH(Investície!A7,Data!$A$3:$A$29,0))</f>
        <v>30</v>
      </c>
      <c r="E7" s="72">
        <f>INDEX(Data!$J$3:$J$29,MATCH(Investície!A7,Data!$A$3:$A$29,0))</f>
        <v>2024</v>
      </c>
      <c r="F7" s="74">
        <f>INDEX(Data!$H$3:$H$29,MATCH(A7,Data!$A$3:$A$29,0))</f>
        <v>10026280</v>
      </c>
      <c r="G7" s="73">
        <f t="shared" si="2"/>
        <v>10026280</v>
      </c>
      <c r="H7" s="73">
        <f t="shared" si="0"/>
        <v>10026280</v>
      </c>
      <c r="I7" s="73">
        <f t="shared" si="0"/>
        <v>10026280</v>
      </c>
      <c r="J7" s="73">
        <f t="shared" si="0"/>
        <v>10026280</v>
      </c>
      <c r="K7" s="73">
        <f t="shared" si="0"/>
        <v>10026280</v>
      </c>
      <c r="L7" s="73">
        <f t="shared" si="0"/>
        <v>10026280</v>
      </c>
      <c r="M7" s="73">
        <f t="shared" si="0"/>
        <v>10026280</v>
      </c>
      <c r="N7" s="73">
        <f t="shared" si="0"/>
        <v>10026280</v>
      </c>
      <c r="O7" s="73">
        <f t="shared" si="0"/>
        <v>10026280</v>
      </c>
      <c r="P7" s="73">
        <f t="shared" si="0"/>
        <v>10026280</v>
      </c>
      <c r="Q7" s="73">
        <f t="shared" si="0"/>
        <v>10026280</v>
      </c>
      <c r="R7" s="73">
        <f t="shared" si="0"/>
        <v>10026280</v>
      </c>
      <c r="S7" s="73">
        <f t="shared" si="0"/>
        <v>10026280</v>
      </c>
      <c r="T7" s="73">
        <f t="shared" si="0"/>
        <v>10026280</v>
      </c>
      <c r="U7" s="73">
        <f t="shared" si="0"/>
        <v>10026280</v>
      </c>
      <c r="V7" s="73">
        <f t="shared" si="0"/>
        <v>10026280</v>
      </c>
      <c r="W7" s="73">
        <f t="shared" si="0"/>
        <v>10026280</v>
      </c>
      <c r="X7" s="73">
        <f t="shared" si="1"/>
        <v>10026280</v>
      </c>
      <c r="Y7" s="73">
        <f t="shared" si="1"/>
        <v>10026280</v>
      </c>
      <c r="Z7" s="73">
        <f t="shared" si="1"/>
        <v>10026280</v>
      </c>
      <c r="AA7" s="73">
        <f t="shared" si="1"/>
        <v>10026280</v>
      </c>
      <c r="AB7" s="73">
        <f t="shared" si="1"/>
        <v>10026280</v>
      </c>
      <c r="AC7" s="73">
        <f t="shared" si="1"/>
        <v>10026280</v>
      </c>
      <c r="AD7" s="73">
        <f t="shared" si="1"/>
        <v>10026280</v>
      </c>
      <c r="AE7" s="73">
        <f t="shared" si="1"/>
        <v>10026280</v>
      </c>
      <c r="AF7" s="73">
        <f t="shared" si="1"/>
        <v>10026280</v>
      </c>
      <c r="AG7" s="73">
        <f t="shared" si="1"/>
        <v>10026280</v>
      </c>
      <c r="AH7" s="73">
        <f t="shared" si="1"/>
        <v>10026280</v>
      </c>
      <c r="AI7" s="73">
        <f t="shared" si="1"/>
        <v>10026280</v>
      </c>
      <c r="AJ7" s="74">
        <f t="shared" si="1"/>
        <v>10026280</v>
      </c>
      <c r="AK7" s="73">
        <f t="shared" si="3"/>
        <v>10026280</v>
      </c>
      <c r="AL7" s="73">
        <f>SUM($G7:H7)</f>
        <v>20052560</v>
      </c>
      <c r="AM7" s="73">
        <f>SUM($G7:I7)</f>
        <v>30078840</v>
      </c>
      <c r="AN7" s="73">
        <f>SUM($G7:J7)</f>
        <v>40105120</v>
      </c>
      <c r="AO7" s="73">
        <f>SUM($G7:K7)</f>
        <v>50131400</v>
      </c>
      <c r="AP7" s="73">
        <f>SUM($G7:L7)</f>
        <v>60157680</v>
      </c>
      <c r="AQ7" s="73">
        <f>SUM($G7:M7)</f>
        <v>70183960</v>
      </c>
      <c r="AR7" s="73">
        <f>SUM($G7:N7)</f>
        <v>80210240</v>
      </c>
      <c r="AS7" s="73">
        <f>SUM($G7:O7)</f>
        <v>90236520</v>
      </c>
      <c r="AT7" s="73">
        <f>SUM($G7:P7)</f>
        <v>100262800</v>
      </c>
      <c r="AU7" s="73">
        <f>SUM($G7:Q7)</f>
        <v>110289080</v>
      </c>
      <c r="AV7" s="73">
        <f>SUM($G7:R7)</f>
        <v>120315360</v>
      </c>
      <c r="AW7" s="73">
        <f>SUM($G7:S7)</f>
        <v>130341640</v>
      </c>
      <c r="AX7" s="73">
        <f>SUM($G7:T7)</f>
        <v>140367920</v>
      </c>
      <c r="AY7" s="73">
        <f>SUM($G7:U7)</f>
        <v>150394200</v>
      </c>
      <c r="AZ7" s="73">
        <f>SUM($G7:V7)</f>
        <v>160420480</v>
      </c>
      <c r="BA7" s="73">
        <f>SUM($G7:W7)</f>
        <v>170446760</v>
      </c>
      <c r="BB7" s="73">
        <f>SUM($G7:X7)</f>
        <v>180473040</v>
      </c>
      <c r="BC7" s="73">
        <f>SUM($G7:Y7)</f>
        <v>190499320</v>
      </c>
      <c r="BD7" s="73">
        <f>SUM($G7:Z7)</f>
        <v>200525600</v>
      </c>
      <c r="BE7" s="73">
        <f>SUM($G7:AA7)</f>
        <v>210551880</v>
      </c>
      <c r="BF7" s="73">
        <f>SUM($G7:AB7)</f>
        <v>220578160</v>
      </c>
      <c r="BG7" s="73">
        <f>SUM($G7:AC7)</f>
        <v>230604440</v>
      </c>
      <c r="BH7" s="73">
        <f>SUM($G7:AD7)</f>
        <v>240630720</v>
      </c>
      <c r="BI7" s="73">
        <f>SUM($G7:AE7)</f>
        <v>250657000</v>
      </c>
      <c r="BJ7" s="73">
        <f>SUM($G7:AF7)</f>
        <v>260683280</v>
      </c>
      <c r="BK7" s="73">
        <f>SUM($G7:AG7)</f>
        <v>270709560</v>
      </c>
      <c r="BL7" s="73">
        <f>SUM($G7:AH7)</f>
        <v>280735840</v>
      </c>
      <c r="BM7" s="73">
        <f>SUM($G7:AI7)</f>
        <v>290762120</v>
      </c>
      <c r="BN7" s="73">
        <f>SUM($G7:AJ7)</f>
        <v>300788400</v>
      </c>
      <c r="BO7" s="76">
        <f>IF(BO$2&lt;=((VALUE(RIGHT($E7,4))-VALUE(LEFT($E7,4)))+1),G7/((1+Vychodiská!$C$167)^BO$2),0)</f>
        <v>9640653.846153846</v>
      </c>
      <c r="BP7" s="73">
        <f>IF(BP$2&lt;=((VALUE(RIGHT($E7,4))-VALUE(LEFT($E7,4)))+1),H7/((1+Vychodiská!$C$167)^BP$2),0)</f>
        <v>0</v>
      </c>
      <c r="BQ7" s="73">
        <f>IF(BQ$2&lt;=((VALUE(RIGHT($E7,4))-VALUE(LEFT($E7,4)))+1),I7/((1+Vychodiská!$C$167)^BQ$2),0)</f>
        <v>0</v>
      </c>
      <c r="BR7" s="73">
        <f>IF(BR$2&lt;=((VALUE(RIGHT($E7,4))-VALUE(LEFT($E7,4)))+1),J7/((1+Vychodiská!$C$167)^BR$2),0)</f>
        <v>0</v>
      </c>
      <c r="BS7" s="73">
        <f>IF(BS$2&lt;=((VALUE(RIGHT($E7,4))-VALUE(LEFT($E7,4)))+1),K7/((1+Vychodiská!$C$167)^BS$2),0)</f>
        <v>0</v>
      </c>
      <c r="BT7" s="73">
        <f>IF(BT$2&lt;=((VALUE(RIGHT($E7,4))-VALUE(LEFT($E7,4)))+1),L7/((1+Vychodiská!$C$167)^BT$2),0)</f>
        <v>0</v>
      </c>
      <c r="BU7" s="73">
        <f>IF(BU$2&lt;=((VALUE(RIGHT($E7,4))-VALUE(LEFT($E7,4)))+1),M7/((1+Vychodiská!$C$167)^BU$2),0)</f>
        <v>0</v>
      </c>
      <c r="BV7" s="73">
        <f>IF(BV$2&lt;=((VALUE(RIGHT($E7,4))-VALUE(LEFT($E7,4)))+1),N7/((1+Vychodiská!$C$167)^BV$2),0)</f>
        <v>0</v>
      </c>
      <c r="BW7" s="73">
        <f>IF(BW$2&lt;=((VALUE(RIGHT($E7,4))-VALUE(LEFT($E7,4)))+1),O7/((1+Vychodiská!$C$167)^BW$2),0)</f>
        <v>0</v>
      </c>
      <c r="BX7" s="73">
        <f>IF(BX$2&lt;=((VALUE(RIGHT($E7,4))-VALUE(LEFT($E7,4)))+1),P7/((1+Vychodiská!$C$167)^BX$2),0)</f>
        <v>0</v>
      </c>
      <c r="BY7" s="73">
        <f>IF(BY$2&lt;=((VALUE(RIGHT($E7,4))-VALUE(LEFT($E7,4)))+1),Q7/((1+Vychodiská!$C$167)^BY$2),0)</f>
        <v>0</v>
      </c>
      <c r="BZ7" s="73">
        <f>IF(BZ$2&lt;=((VALUE(RIGHT($E7,4))-VALUE(LEFT($E7,4)))+1),R7/((1+Vychodiská!$C$167)^BZ$2),0)</f>
        <v>0</v>
      </c>
      <c r="CA7" s="73">
        <f>IF(CA$2&lt;=((VALUE(RIGHT($E7,4))-VALUE(LEFT($E7,4)))+1),S7/((1+Vychodiská!$C$167)^CA$2),0)</f>
        <v>0</v>
      </c>
      <c r="CB7" s="73">
        <f>IF(CB$2&lt;=((VALUE(RIGHT($E7,4))-VALUE(LEFT($E7,4)))+1),T7/((1+Vychodiská!$C$167)^CB$2),0)</f>
        <v>0</v>
      </c>
      <c r="CC7" s="73">
        <f>IF(CC$2&lt;=((VALUE(RIGHT($E7,4))-VALUE(LEFT($E7,4)))+1),U7/((1+Vychodiská!$C$167)^CC$2),0)</f>
        <v>0</v>
      </c>
      <c r="CD7" s="73">
        <f>IF(CD$2&lt;=((VALUE(RIGHT($E7,4))-VALUE(LEFT($E7,4)))+1),V7/((1+Vychodiská!$C$167)^CD$2),0)</f>
        <v>0</v>
      </c>
      <c r="CE7" s="73">
        <f>IF(CE$2&lt;=((VALUE(RIGHT($E7,4))-VALUE(LEFT($E7,4)))+1),W7/((1+Vychodiská!$C$167)^CE$2),0)</f>
        <v>0</v>
      </c>
      <c r="CF7" s="73">
        <f>IF(CF$2&lt;=((VALUE(RIGHT($E7,4))-VALUE(LEFT($E7,4)))+1),X7/((1+Vychodiská!$C$167)^CF$2),0)</f>
        <v>0</v>
      </c>
      <c r="CG7" s="73">
        <f>IF(CG$2&lt;=((VALUE(RIGHT($E7,4))-VALUE(LEFT($E7,4)))+1),Y7/((1+Vychodiská!$C$167)^CG$2),0)</f>
        <v>0</v>
      </c>
      <c r="CH7" s="73">
        <f>IF(CH$2&lt;=((VALUE(RIGHT($E7,4))-VALUE(LEFT($E7,4)))+1),Z7/((1+Vychodiská!$C$167)^CH$2),0)</f>
        <v>0</v>
      </c>
      <c r="CI7" s="73">
        <f>IF(CI$2&lt;=((VALUE(RIGHT($E7,4))-VALUE(LEFT($E7,4)))+1),AA7/((1+Vychodiská!$C$167)^CI$2),0)</f>
        <v>0</v>
      </c>
      <c r="CJ7" s="73">
        <f>IF(CJ$2&lt;=((VALUE(RIGHT($E7,4))-VALUE(LEFT($E7,4)))+1),AB7/((1+Vychodiská!$C$167)^CJ$2),0)</f>
        <v>0</v>
      </c>
      <c r="CK7" s="73">
        <f>IF(CK$2&lt;=((VALUE(RIGHT($E7,4))-VALUE(LEFT($E7,4)))+1),AC7/((1+Vychodiská!$C$167)^CK$2),0)</f>
        <v>0</v>
      </c>
      <c r="CL7" s="73">
        <f>IF(CL$2&lt;=((VALUE(RIGHT($E7,4))-VALUE(LEFT($E7,4)))+1),AD7/((1+Vychodiská!$C$167)^CL$2),0)</f>
        <v>0</v>
      </c>
      <c r="CM7" s="73">
        <f>IF(CM$2&lt;=((VALUE(RIGHT($E7,4))-VALUE(LEFT($E7,4)))+1),AE7/((1+Vychodiská!$C$167)^CM$2),0)</f>
        <v>0</v>
      </c>
      <c r="CN7" s="73">
        <f>IF(CN$2&lt;=((VALUE(RIGHT($E7,4))-VALUE(LEFT($E7,4)))+1),AF7/((1+Vychodiská!$C$167)^CN$2),0)</f>
        <v>0</v>
      </c>
      <c r="CO7" s="73">
        <f>IF(CO$2&lt;=((VALUE(RIGHT($E7,4))-VALUE(LEFT($E7,4)))+1),AG7/((1+Vychodiská!$C$167)^CO$2),0)</f>
        <v>0</v>
      </c>
      <c r="CP7" s="73">
        <f>IF(CP$2&lt;=((VALUE(RIGHT($E7,4))-VALUE(LEFT($E7,4)))+1),AH7/((1+Vychodiská!$C$167)^CP$2),0)</f>
        <v>0</v>
      </c>
      <c r="CQ7" s="73">
        <f>IF(CQ$2&lt;=((VALUE(RIGHT($E7,4))-VALUE(LEFT($E7,4)))+1),AI7/((1+Vychodiská!$C$167)^CQ$2),0)</f>
        <v>0</v>
      </c>
      <c r="CR7" s="74">
        <f>IF(CR$2&lt;=((VALUE(RIGHT($E7,4))-VALUE(LEFT($E7,4)))+1),AJ7/((1+Vychodiská!$C$167)^CR$2),0)</f>
        <v>0</v>
      </c>
      <c r="CS7" s="77">
        <f t="shared" si="4"/>
        <v>-9640653.846153846</v>
      </c>
      <c r="CT7" s="73"/>
    </row>
    <row r="8" spans="1:98" s="80" customFormat="1" ht="31" customHeight="1" x14ac:dyDescent="0.35">
      <c r="A8" s="70">
        <v>6</v>
      </c>
      <c r="B8" s="71" t="s">
        <v>71</v>
      </c>
      <c r="C8" s="71" t="str">
        <f>INDEX(Data!$D$3:$D$29,MATCH(Investície!A8,Data!$A$3:$A$29,0))</f>
        <v>Výstavba technológie na vysoko účinnú kombinovanú výrobu elektriny a tepla ako náhrady za súčasné zdroje v SCZT Západ - Akumulácia</v>
      </c>
      <c r="D8" s="72">
        <f>INDEX(Data!$M$3:$M$29,MATCH(Investície!A8,Data!$A$3:$A$29,0))</f>
        <v>30</v>
      </c>
      <c r="E8" s="72">
        <f>INDEX(Data!$J$3:$J$29,MATCH(Investície!A8,Data!$A$3:$A$29,0))</f>
        <v>2024</v>
      </c>
      <c r="F8" s="74">
        <f>INDEX(Data!$H$3:$H$29,MATCH(A8,Data!$A$3:$A$29,0))</f>
        <v>3241466</v>
      </c>
      <c r="G8" s="73">
        <f t="shared" si="2"/>
        <v>3241466</v>
      </c>
      <c r="H8" s="73">
        <f t="shared" si="0"/>
        <v>3241466</v>
      </c>
      <c r="I8" s="73">
        <f t="shared" si="0"/>
        <v>3241466</v>
      </c>
      <c r="J8" s="73">
        <f t="shared" si="0"/>
        <v>3241466</v>
      </c>
      <c r="K8" s="73">
        <f t="shared" si="0"/>
        <v>3241466</v>
      </c>
      <c r="L8" s="73">
        <f t="shared" si="0"/>
        <v>3241466</v>
      </c>
      <c r="M8" s="73">
        <f t="shared" si="0"/>
        <v>3241466</v>
      </c>
      <c r="N8" s="73">
        <f t="shared" si="0"/>
        <v>3241466</v>
      </c>
      <c r="O8" s="73">
        <f t="shared" si="0"/>
        <v>3241466</v>
      </c>
      <c r="P8" s="73">
        <f t="shared" si="0"/>
        <v>3241466</v>
      </c>
      <c r="Q8" s="73">
        <f t="shared" si="0"/>
        <v>3241466</v>
      </c>
      <c r="R8" s="73">
        <f t="shared" si="0"/>
        <v>3241466</v>
      </c>
      <c r="S8" s="73">
        <f t="shared" si="0"/>
        <v>3241466</v>
      </c>
      <c r="T8" s="73">
        <f t="shared" si="0"/>
        <v>3241466</v>
      </c>
      <c r="U8" s="73">
        <f t="shared" si="0"/>
        <v>3241466</v>
      </c>
      <c r="V8" s="73">
        <f t="shared" si="0"/>
        <v>3241466</v>
      </c>
      <c r="W8" s="73">
        <f t="shared" si="0"/>
        <v>3241466</v>
      </c>
      <c r="X8" s="73">
        <f t="shared" si="1"/>
        <v>3241466</v>
      </c>
      <c r="Y8" s="73">
        <f t="shared" si="1"/>
        <v>3241466</v>
      </c>
      <c r="Z8" s="73">
        <f t="shared" si="1"/>
        <v>3241466</v>
      </c>
      <c r="AA8" s="73">
        <f t="shared" si="1"/>
        <v>3241466</v>
      </c>
      <c r="AB8" s="73">
        <f t="shared" si="1"/>
        <v>3241466</v>
      </c>
      <c r="AC8" s="73">
        <f t="shared" si="1"/>
        <v>3241466</v>
      </c>
      <c r="AD8" s="73">
        <f t="shared" si="1"/>
        <v>3241466</v>
      </c>
      <c r="AE8" s="73">
        <f t="shared" si="1"/>
        <v>3241466</v>
      </c>
      <c r="AF8" s="73">
        <f t="shared" si="1"/>
        <v>3241466</v>
      </c>
      <c r="AG8" s="73">
        <f t="shared" si="1"/>
        <v>3241466</v>
      </c>
      <c r="AH8" s="73">
        <f t="shared" si="1"/>
        <v>3241466</v>
      </c>
      <c r="AI8" s="73">
        <f t="shared" si="1"/>
        <v>3241466</v>
      </c>
      <c r="AJ8" s="74">
        <f t="shared" si="1"/>
        <v>3241466</v>
      </c>
      <c r="AK8" s="73">
        <f t="shared" si="3"/>
        <v>3241466</v>
      </c>
      <c r="AL8" s="73">
        <f>SUM($G8:H8)</f>
        <v>6482932</v>
      </c>
      <c r="AM8" s="73">
        <f>SUM($G8:I8)</f>
        <v>9724398</v>
      </c>
      <c r="AN8" s="73">
        <f>SUM($G8:J8)</f>
        <v>12965864</v>
      </c>
      <c r="AO8" s="73">
        <f>SUM($G8:K8)</f>
        <v>16207330</v>
      </c>
      <c r="AP8" s="73">
        <f>SUM($G8:L8)</f>
        <v>19448796</v>
      </c>
      <c r="AQ8" s="73">
        <f>SUM($G8:M8)</f>
        <v>22690262</v>
      </c>
      <c r="AR8" s="73">
        <f>SUM($G8:N8)</f>
        <v>25931728</v>
      </c>
      <c r="AS8" s="73">
        <f>SUM($G8:O8)</f>
        <v>29173194</v>
      </c>
      <c r="AT8" s="73">
        <f>SUM($G8:P8)</f>
        <v>32414660</v>
      </c>
      <c r="AU8" s="73">
        <f>SUM($G8:Q8)</f>
        <v>35656126</v>
      </c>
      <c r="AV8" s="73">
        <f>SUM($G8:R8)</f>
        <v>38897592</v>
      </c>
      <c r="AW8" s="73">
        <f>SUM($G8:S8)</f>
        <v>42139058</v>
      </c>
      <c r="AX8" s="73">
        <f>SUM($G8:T8)</f>
        <v>45380524</v>
      </c>
      <c r="AY8" s="73">
        <f>SUM($G8:U8)</f>
        <v>48621990</v>
      </c>
      <c r="AZ8" s="73">
        <f>SUM($G8:V8)</f>
        <v>51863456</v>
      </c>
      <c r="BA8" s="73">
        <f>SUM($G8:W8)</f>
        <v>55104922</v>
      </c>
      <c r="BB8" s="73">
        <f>SUM($G8:X8)</f>
        <v>58346388</v>
      </c>
      <c r="BC8" s="73">
        <f>SUM($G8:Y8)</f>
        <v>61587854</v>
      </c>
      <c r="BD8" s="73">
        <f>SUM($G8:Z8)</f>
        <v>64829320</v>
      </c>
      <c r="BE8" s="73">
        <f>SUM($G8:AA8)</f>
        <v>68070786</v>
      </c>
      <c r="BF8" s="73">
        <f>SUM($G8:AB8)</f>
        <v>71312252</v>
      </c>
      <c r="BG8" s="73">
        <f>SUM($G8:AC8)</f>
        <v>74553718</v>
      </c>
      <c r="BH8" s="73">
        <f>SUM($G8:AD8)</f>
        <v>77795184</v>
      </c>
      <c r="BI8" s="73">
        <f>SUM($G8:AE8)</f>
        <v>81036650</v>
      </c>
      <c r="BJ8" s="73">
        <f>SUM($G8:AF8)</f>
        <v>84278116</v>
      </c>
      <c r="BK8" s="73">
        <f>SUM($G8:AG8)</f>
        <v>87519582</v>
      </c>
      <c r="BL8" s="73">
        <f>SUM($G8:AH8)</f>
        <v>90761048</v>
      </c>
      <c r="BM8" s="73">
        <f>SUM($G8:AI8)</f>
        <v>94002514</v>
      </c>
      <c r="BN8" s="73">
        <f>SUM($G8:AJ8)</f>
        <v>97243980</v>
      </c>
      <c r="BO8" s="76">
        <f>IF(BO$2&lt;=((VALUE(RIGHT($E8,4))-VALUE(LEFT($E8,4)))+1),G8/((1+Vychodiská!$C$167)^BO$2),0)</f>
        <v>3116794.2307692305</v>
      </c>
      <c r="BP8" s="73">
        <f>IF(BP$2&lt;=((VALUE(RIGHT($E8,4))-VALUE(LEFT($E8,4)))+1),H8/((1+Vychodiská!$C$167)^BP$2),0)</f>
        <v>0</v>
      </c>
      <c r="BQ8" s="73">
        <f>IF(BQ$2&lt;=((VALUE(RIGHT($E8,4))-VALUE(LEFT($E8,4)))+1),I8/((1+Vychodiská!$C$167)^BQ$2),0)</f>
        <v>0</v>
      </c>
      <c r="BR8" s="73">
        <f>IF(BR$2&lt;=((VALUE(RIGHT($E8,4))-VALUE(LEFT($E8,4)))+1),J8/((1+Vychodiská!$C$167)^BR$2),0)</f>
        <v>0</v>
      </c>
      <c r="BS8" s="73">
        <f>IF(BS$2&lt;=((VALUE(RIGHT($E8,4))-VALUE(LEFT($E8,4)))+1),K8/((1+Vychodiská!$C$167)^BS$2),0)</f>
        <v>0</v>
      </c>
      <c r="BT8" s="73">
        <f>IF(BT$2&lt;=((VALUE(RIGHT($E8,4))-VALUE(LEFT($E8,4)))+1),L8/((1+Vychodiská!$C$167)^BT$2),0)</f>
        <v>0</v>
      </c>
      <c r="BU8" s="73">
        <f>IF(BU$2&lt;=((VALUE(RIGHT($E8,4))-VALUE(LEFT($E8,4)))+1),M8/((1+Vychodiská!$C$167)^BU$2),0)</f>
        <v>0</v>
      </c>
      <c r="BV8" s="73">
        <f>IF(BV$2&lt;=((VALUE(RIGHT($E8,4))-VALUE(LEFT($E8,4)))+1),N8/((1+Vychodiská!$C$167)^BV$2),0)</f>
        <v>0</v>
      </c>
      <c r="BW8" s="73">
        <f>IF(BW$2&lt;=((VALUE(RIGHT($E8,4))-VALUE(LEFT($E8,4)))+1),O8/((1+Vychodiská!$C$167)^BW$2),0)</f>
        <v>0</v>
      </c>
      <c r="BX8" s="73">
        <f>IF(BX$2&lt;=((VALUE(RIGHT($E8,4))-VALUE(LEFT($E8,4)))+1),P8/((1+Vychodiská!$C$167)^BX$2),0)</f>
        <v>0</v>
      </c>
      <c r="BY8" s="73">
        <f>IF(BY$2&lt;=((VALUE(RIGHT($E8,4))-VALUE(LEFT($E8,4)))+1),Q8/((1+Vychodiská!$C$167)^BY$2),0)</f>
        <v>0</v>
      </c>
      <c r="BZ8" s="73">
        <f>IF(BZ$2&lt;=((VALUE(RIGHT($E8,4))-VALUE(LEFT($E8,4)))+1),R8/((1+Vychodiská!$C$167)^BZ$2),0)</f>
        <v>0</v>
      </c>
      <c r="CA8" s="73">
        <f>IF(CA$2&lt;=((VALUE(RIGHT($E8,4))-VALUE(LEFT($E8,4)))+1),S8/((1+Vychodiská!$C$167)^CA$2),0)</f>
        <v>0</v>
      </c>
      <c r="CB8" s="73">
        <f>IF(CB$2&lt;=((VALUE(RIGHT($E8,4))-VALUE(LEFT($E8,4)))+1),T8/((1+Vychodiská!$C$167)^CB$2),0)</f>
        <v>0</v>
      </c>
      <c r="CC8" s="73">
        <f>IF(CC$2&lt;=((VALUE(RIGHT($E8,4))-VALUE(LEFT($E8,4)))+1),U8/((1+Vychodiská!$C$167)^CC$2),0)</f>
        <v>0</v>
      </c>
      <c r="CD8" s="73">
        <f>IF(CD$2&lt;=((VALUE(RIGHT($E8,4))-VALUE(LEFT($E8,4)))+1),V8/((1+Vychodiská!$C$167)^CD$2),0)</f>
        <v>0</v>
      </c>
      <c r="CE8" s="73">
        <f>IF(CE$2&lt;=((VALUE(RIGHT($E8,4))-VALUE(LEFT($E8,4)))+1),W8/((1+Vychodiská!$C$167)^CE$2),0)</f>
        <v>0</v>
      </c>
      <c r="CF8" s="73">
        <f>IF(CF$2&lt;=((VALUE(RIGHT($E8,4))-VALUE(LEFT($E8,4)))+1),X8/((1+Vychodiská!$C$167)^CF$2),0)</f>
        <v>0</v>
      </c>
      <c r="CG8" s="73">
        <f>IF(CG$2&lt;=((VALUE(RIGHT($E8,4))-VALUE(LEFT($E8,4)))+1),Y8/((1+Vychodiská!$C$167)^CG$2),0)</f>
        <v>0</v>
      </c>
      <c r="CH8" s="73">
        <f>IF(CH$2&lt;=((VALUE(RIGHT($E8,4))-VALUE(LEFT($E8,4)))+1),Z8/((1+Vychodiská!$C$167)^CH$2),0)</f>
        <v>0</v>
      </c>
      <c r="CI8" s="73">
        <f>IF(CI$2&lt;=((VALUE(RIGHT($E8,4))-VALUE(LEFT($E8,4)))+1),AA8/((1+Vychodiská!$C$167)^CI$2),0)</f>
        <v>0</v>
      </c>
      <c r="CJ8" s="73">
        <f>IF(CJ$2&lt;=((VALUE(RIGHT($E8,4))-VALUE(LEFT($E8,4)))+1),AB8/((1+Vychodiská!$C$167)^CJ$2),0)</f>
        <v>0</v>
      </c>
      <c r="CK8" s="73">
        <f>IF(CK$2&lt;=((VALUE(RIGHT($E8,4))-VALUE(LEFT($E8,4)))+1),AC8/((1+Vychodiská!$C$167)^CK$2),0)</f>
        <v>0</v>
      </c>
      <c r="CL8" s="73">
        <f>IF(CL$2&lt;=((VALUE(RIGHT($E8,4))-VALUE(LEFT($E8,4)))+1),AD8/((1+Vychodiská!$C$167)^CL$2),0)</f>
        <v>0</v>
      </c>
      <c r="CM8" s="73">
        <f>IF(CM$2&lt;=((VALUE(RIGHT($E8,4))-VALUE(LEFT($E8,4)))+1),AE8/((1+Vychodiská!$C$167)^CM$2),0)</f>
        <v>0</v>
      </c>
      <c r="CN8" s="73">
        <f>IF(CN$2&lt;=((VALUE(RIGHT($E8,4))-VALUE(LEFT($E8,4)))+1),AF8/((1+Vychodiská!$C$167)^CN$2),0)</f>
        <v>0</v>
      </c>
      <c r="CO8" s="73">
        <f>IF(CO$2&lt;=((VALUE(RIGHT($E8,4))-VALUE(LEFT($E8,4)))+1),AG8/((1+Vychodiská!$C$167)^CO$2),0)</f>
        <v>0</v>
      </c>
      <c r="CP8" s="73">
        <f>IF(CP$2&lt;=((VALUE(RIGHT($E8,4))-VALUE(LEFT($E8,4)))+1),AH8/((1+Vychodiská!$C$167)^CP$2),0)</f>
        <v>0</v>
      </c>
      <c r="CQ8" s="73">
        <f>IF(CQ$2&lt;=((VALUE(RIGHT($E8,4))-VALUE(LEFT($E8,4)))+1),AI8/((1+Vychodiská!$C$167)^CQ$2),0)</f>
        <v>0</v>
      </c>
      <c r="CR8" s="74">
        <f>IF(CR$2&lt;=((VALUE(RIGHT($E8,4))-VALUE(LEFT($E8,4)))+1),AJ8/((1+Vychodiská!$C$167)^CR$2),0)</f>
        <v>0</v>
      </c>
      <c r="CS8" s="77">
        <f t="shared" si="4"/>
        <v>-3116794.2307692305</v>
      </c>
      <c r="CT8" s="73"/>
    </row>
    <row r="9" spans="1:98" s="80" customFormat="1" ht="31" customHeight="1" x14ac:dyDescent="0.35">
      <c r="A9" s="70">
        <v>7</v>
      </c>
      <c r="B9" s="71" t="s">
        <v>71</v>
      </c>
      <c r="C9" s="71" t="str">
        <f>INDEX(Data!$D$3:$D$29,MATCH(Investície!A9,Data!$A$3:$A$29,0))</f>
        <v>Modernizácia rozšírenia HV pre oblasť Dúbravka</v>
      </c>
      <c r="D9" s="72">
        <f>INDEX(Data!$M$3:$M$29,MATCH(Investície!A9,Data!$A$3:$A$29,0))</f>
        <v>30</v>
      </c>
      <c r="E9" s="72" t="str">
        <f>INDEX(Data!$J$3:$J$29,MATCH(Investície!A9,Data!$A$3:$A$29,0))</f>
        <v>2024 - 2025</v>
      </c>
      <c r="F9" s="74">
        <f>INDEX(Data!$H$3:$H$29,MATCH(A9,Data!$A$3:$A$29,0))</f>
        <v>2500000</v>
      </c>
      <c r="G9" s="73">
        <f t="shared" si="2"/>
        <v>1250000</v>
      </c>
      <c r="H9" s="73">
        <f t="shared" si="0"/>
        <v>1250000</v>
      </c>
      <c r="I9" s="73">
        <f t="shared" si="0"/>
        <v>1250000</v>
      </c>
      <c r="J9" s="73">
        <f t="shared" si="0"/>
        <v>1250000</v>
      </c>
      <c r="K9" s="73">
        <f t="shared" si="0"/>
        <v>1250000</v>
      </c>
      <c r="L9" s="73">
        <f t="shared" si="0"/>
        <v>1250000</v>
      </c>
      <c r="M9" s="73">
        <f t="shared" si="0"/>
        <v>1250000</v>
      </c>
      <c r="N9" s="73">
        <f t="shared" si="0"/>
        <v>1250000</v>
      </c>
      <c r="O9" s="73">
        <f t="shared" si="0"/>
        <v>1250000</v>
      </c>
      <c r="P9" s="73">
        <f t="shared" si="0"/>
        <v>1250000</v>
      </c>
      <c r="Q9" s="73">
        <f t="shared" si="0"/>
        <v>1250000</v>
      </c>
      <c r="R9" s="73">
        <f t="shared" si="0"/>
        <v>1250000</v>
      </c>
      <c r="S9" s="73">
        <f t="shared" si="0"/>
        <v>1250000</v>
      </c>
      <c r="T9" s="73">
        <f t="shared" si="0"/>
        <v>1250000</v>
      </c>
      <c r="U9" s="73">
        <f t="shared" si="0"/>
        <v>1250000</v>
      </c>
      <c r="V9" s="73">
        <f t="shared" si="0"/>
        <v>1250000</v>
      </c>
      <c r="W9" s="73">
        <f t="shared" si="0"/>
        <v>1250000</v>
      </c>
      <c r="X9" s="73">
        <f t="shared" si="1"/>
        <v>1250000</v>
      </c>
      <c r="Y9" s="73">
        <f t="shared" si="1"/>
        <v>1250000</v>
      </c>
      <c r="Z9" s="73">
        <f t="shared" si="1"/>
        <v>1250000</v>
      </c>
      <c r="AA9" s="73">
        <f t="shared" si="1"/>
        <v>1250000</v>
      </c>
      <c r="AB9" s="73">
        <f t="shared" si="1"/>
        <v>1250000</v>
      </c>
      <c r="AC9" s="73">
        <f t="shared" si="1"/>
        <v>1250000</v>
      </c>
      <c r="AD9" s="73">
        <f t="shared" si="1"/>
        <v>1250000</v>
      </c>
      <c r="AE9" s="73">
        <f t="shared" si="1"/>
        <v>1250000</v>
      </c>
      <c r="AF9" s="73">
        <f t="shared" si="1"/>
        <v>1250000</v>
      </c>
      <c r="AG9" s="73">
        <f t="shared" si="1"/>
        <v>1250000</v>
      </c>
      <c r="AH9" s="73">
        <f t="shared" si="1"/>
        <v>1250000</v>
      </c>
      <c r="AI9" s="73">
        <f t="shared" si="1"/>
        <v>1250000</v>
      </c>
      <c r="AJ9" s="74">
        <f t="shared" si="1"/>
        <v>1250000</v>
      </c>
      <c r="AK9" s="73">
        <f t="shared" si="3"/>
        <v>1250000</v>
      </c>
      <c r="AL9" s="73">
        <f>SUM($G9:H9)</f>
        <v>2500000</v>
      </c>
      <c r="AM9" s="73">
        <f>SUM($G9:I9)</f>
        <v>3750000</v>
      </c>
      <c r="AN9" s="73">
        <f>SUM($G9:J9)</f>
        <v>5000000</v>
      </c>
      <c r="AO9" s="73">
        <f>SUM($G9:K9)</f>
        <v>6250000</v>
      </c>
      <c r="AP9" s="73">
        <f>SUM($G9:L9)</f>
        <v>7500000</v>
      </c>
      <c r="AQ9" s="73">
        <f>SUM($G9:M9)</f>
        <v>8750000</v>
      </c>
      <c r="AR9" s="73">
        <f>SUM($G9:N9)</f>
        <v>10000000</v>
      </c>
      <c r="AS9" s="73">
        <f>SUM($G9:O9)</f>
        <v>11250000</v>
      </c>
      <c r="AT9" s="73">
        <f>SUM($G9:P9)</f>
        <v>12500000</v>
      </c>
      <c r="AU9" s="73">
        <f>SUM($G9:Q9)</f>
        <v>13750000</v>
      </c>
      <c r="AV9" s="73">
        <f>SUM($G9:R9)</f>
        <v>15000000</v>
      </c>
      <c r="AW9" s="73">
        <f>SUM($G9:S9)</f>
        <v>16250000</v>
      </c>
      <c r="AX9" s="73">
        <f>SUM($G9:T9)</f>
        <v>17500000</v>
      </c>
      <c r="AY9" s="73">
        <f>SUM($G9:U9)</f>
        <v>18750000</v>
      </c>
      <c r="AZ9" s="73">
        <f>SUM($G9:V9)</f>
        <v>20000000</v>
      </c>
      <c r="BA9" s="73">
        <f>SUM($G9:W9)</f>
        <v>21250000</v>
      </c>
      <c r="BB9" s="73">
        <f>SUM($G9:X9)</f>
        <v>22500000</v>
      </c>
      <c r="BC9" s="73">
        <f>SUM($G9:Y9)</f>
        <v>23750000</v>
      </c>
      <c r="BD9" s="73">
        <f>SUM($G9:Z9)</f>
        <v>25000000</v>
      </c>
      <c r="BE9" s="73">
        <f>SUM($G9:AA9)</f>
        <v>26250000</v>
      </c>
      <c r="BF9" s="73">
        <f>SUM($G9:AB9)</f>
        <v>27500000</v>
      </c>
      <c r="BG9" s="73">
        <f>SUM($G9:AC9)</f>
        <v>28750000</v>
      </c>
      <c r="BH9" s="73">
        <f>SUM($G9:AD9)</f>
        <v>30000000</v>
      </c>
      <c r="BI9" s="73">
        <f>SUM($G9:AE9)</f>
        <v>31250000</v>
      </c>
      <c r="BJ9" s="73">
        <f>SUM($G9:AF9)</f>
        <v>32500000</v>
      </c>
      <c r="BK9" s="73">
        <f>SUM($G9:AG9)</f>
        <v>33750000</v>
      </c>
      <c r="BL9" s="73">
        <f>SUM($G9:AH9)</f>
        <v>35000000</v>
      </c>
      <c r="BM9" s="73">
        <f>SUM($G9:AI9)</f>
        <v>36250000</v>
      </c>
      <c r="BN9" s="73">
        <f>SUM($G9:AJ9)</f>
        <v>37500000</v>
      </c>
      <c r="BO9" s="76">
        <f>IF(BO$2&lt;=((VALUE(RIGHT($E9,4))-VALUE(LEFT($E9,4)))+1),G9/((1+Vychodiská!$C$167)^BO$2),0)</f>
        <v>1201923.076923077</v>
      </c>
      <c r="BP9" s="73">
        <f>IF(BP$2&lt;=((VALUE(RIGHT($E9,4))-VALUE(LEFT($E9,4)))+1),H9/((1+Vychodiská!$C$167)^BP$2),0)</f>
        <v>1155695.2662721893</v>
      </c>
      <c r="BQ9" s="73">
        <f>IF(BQ$2&lt;=((VALUE(RIGHT($E9,4))-VALUE(LEFT($E9,4)))+1),I9/((1+Vychodiská!$C$167)^BQ$2),0)</f>
        <v>0</v>
      </c>
      <c r="BR9" s="73">
        <f>IF(BR$2&lt;=((VALUE(RIGHT($E9,4))-VALUE(LEFT($E9,4)))+1),J9/((1+Vychodiská!$C$167)^BR$2),0)</f>
        <v>0</v>
      </c>
      <c r="BS9" s="73">
        <f>IF(BS$2&lt;=((VALUE(RIGHT($E9,4))-VALUE(LEFT($E9,4)))+1),K9/((1+Vychodiská!$C$167)^BS$2),0)</f>
        <v>0</v>
      </c>
      <c r="BT9" s="73">
        <f>IF(BT$2&lt;=((VALUE(RIGHT($E9,4))-VALUE(LEFT($E9,4)))+1),L9/((1+Vychodiská!$C$167)^BT$2),0)</f>
        <v>0</v>
      </c>
      <c r="BU9" s="73">
        <f>IF(BU$2&lt;=((VALUE(RIGHT($E9,4))-VALUE(LEFT($E9,4)))+1),M9/((1+Vychodiská!$C$167)^BU$2),0)</f>
        <v>0</v>
      </c>
      <c r="BV9" s="73">
        <f>IF(BV$2&lt;=((VALUE(RIGHT($E9,4))-VALUE(LEFT($E9,4)))+1),N9/((1+Vychodiská!$C$167)^BV$2),0)</f>
        <v>0</v>
      </c>
      <c r="BW9" s="73">
        <f>IF(BW$2&lt;=((VALUE(RIGHT($E9,4))-VALUE(LEFT($E9,4)))+1),O9/((1+Vychodiská!$C$167)^BW$2),0)</f>
        <v>0</v>
      </c>
      <c r="BX9" s="73">
        <f>IF(BX$2&lt;=((VALUE(RIGHT($E9,4))-VALUE(LEFT($E9,4)))+1),P9/((1+Vychodiská!$C$167)^BX$2),0)</f>
        <v>0</v>
      </c>
      <c r="BY9" s="73">
        <f>IF(BY$2&lt;=((VALUE(RIGHT($E9,4))-VALUE(LEFT($E9,4)))+1),Q9/((1+Vychodiská!$C$167)^BY$2),0)</f>
        <v>0</v>
      </c>
      <c r="BZ9" s="73">
        <f>IF(BZ$2&lt;=((VALUE(RIGHT($E9,4))-VALUE(LEFT($E9,4)))+1),R9/((1+Vychodiská!$C$167)^BZ$2),0)</f>
        <v>0</v>
      </c>
      <c r="CA9" s="73">
        <f>IF(CA$2&lt;=((VALUE(RIGHT($E9,4))-VALUE(LEFT($E9,4)))+1),S9/((1+Vychodiská!$C$167)^CA$2),0)</f>
        <v>0</v>
      </c>
      <c r="CB9" s="73">
        <f>IF(CB$2&lt;=((VALUE(RIGHT($E9,4))-VALUE(LEFT($E9,4)))+1),T9/((1+Vychodiská!$C$167)^CB$2),0)</f>
        <v>0</v>
      </c>
      <c r="CC9" s="73">
        <f>IF(CC$2&lt;=((VALUE(RIGHT($E9,4))-VALUE(LEFT($E9,4)))+1),U9/((1+Vychodiská!$C$167)^CC$2),0)</f>
        <v>0</v>
      </c>
      <c r="CD9" s="73">
        <f>IF(CD$2&lt;=((VALUE(RIGHT($E9,4))-VALUE(LEFT($E9,4)))+1),V9/((1+Vychodiská!$C$167)^CD$2),0)</f>
        <v>0</v>
      </c>
      <c r="CE9" s="73">
        <f>IF(CE$2&lt;=((VALUE(RIGHT($E9,4))-VALUE(LEFT($E9,4)))+1),W9/((1+Vychodiská!$C$167)^CE$2),0)</f>
        <v>0</v>
      </c>
      <c r="CF9" s="73">
        <f>IF(CF$2&lt;=((VALUE(RIGHT($E9,4))-VALUE(LEFT($E9,4)))+1),X9/((1+Vychodiská!$C$167)^CF$2),0)</f>
        <v>0</v>
      </c>
      <c r="CG9" s="73">
        <f>IF(CG$2&lt;=((VALUE(RIGHT($E9,4))-VALUE(LEFT($E9,4)))+1),Y9/((1+Vychodiská!$C$167)^CG$2),0)</f>
        <v>0</v>
      </c>
      <c r="CH9" s="73">
        <f>IF(CH$2&lt;=((VALUE(RIGHT($E9,4))-VALUE(LEFT($E9,4)))+1),Z9/((1+Vychodiská!$C$167)^CH$2),0)</f>
        <v>0</v>
      </c>
      <c r="CI9" s="73">
        <f>IF(CI$2&lt;=((VALUE(RIGHT($E9,4))-VALUE(LEFT($E9,4)))+1),AA9/((1+Vychodiská!$C$167)^CI$2),0)</f>
        <v>0</v>
      </c>
      <c r="CJ9" s="73">
        <f>IF(CJ$2&lt;=((VALUE(RIGHT($E9,4))-VALUE(LEFT($E9,4)))+1),AB9/((1+Vychodiská!$C$167)^CJ$2),0)</f>
        <v>0</v>
      </c>
      <c r="CK9" s="73">
        <f>IF(CK$2&lt;=((VALUE(RIGHT($E9,4))-VALUE(LEFT($E9,4)))+1),AC9/((1+Vychodiská!$C$167)^CK$2),0)</f>
        <v>0</v>
      </c>
      <c r="CL9" s="73">
        <f>IF(CL$2&lt;=((VALUE(RIGHT($E9,4))-VALUE(LEFT($E9,4)))+1),AD9/((1+Vychodiská!$C$167)^CL$2),0)</f>
        <v>0</v>
      </c>
      <c r="CM9" s="73">
        <f>IF(CM$2&lt;=((VALUE(RIGHT($E9,4))-VALUE(LEFT($E9,4)))+1),AE9/((1+Vychodiská!$C$167)^CM$2),0)</f>
        <v>0</v>
      </c>
      <c r="CN9" s="73">
        <f>IF(CN$2&lt;=((VALUE(RIGHT($E9,4))-VALUE(LEFT($E9,4)))+1),AF9/((1+Vychodiská!$C$167)^CN$2),0)</f>
        <v>0</v>
      </c>
      <c r="CO9" s="73">
        <f>IF(CO$2&lt;=((VALUE(RIGHT($E9,4))-VALUE(LEFT($E9,4)))+1),AG9/((1+Vychodiská!$C$167)^CO$2),0)</f>
        <v>0</v>
      </c>
      <c r="CP9" s="73">
        <f>IF(CP$2&lt;=((VALUE(RIGHT($E9,4))-VALUE(LEFT($E9,4)))+1),AH9/((1+Vychodiská!$C$167)^CP$2),0)</f>
        <v>0</v>
      </c>
      <c r="CQ9" s="73">
        <f>IF(CQ$2&lt;=((VALUE(RIGHT($E9,4))-VALUE(LEFT($E9,4)))+1),AI9/((1+Vychodiská!$C$167)^CQ$2),0)</f>
        <v>0</v>
      </c>
      <c r="CR9" s="74">
        <f>IF(CR$2&lt;=((VALUE(RIGHT($E9,4))-VALUE(LEFT($E9,4)))+1),AJ9/((1+Vychodiská!$C$167)^CR$2),0)</f>
        <v>0</v>
      </c>
      <c r="CS9" s="77">
        <f t="shared" si="4"/>
        <v>-2357618.3431952661</v>
      </c>
      <c r="CT9" s="73"/>
    </row>
    <row r="10" spans="1:98" s="80" customFormat="1" ht="31" customHeight="1" x14ac:dyDescent="0.35">
      <c r="A10" s="70">
        <v>8</v>
      </c>
      <c r="B10" s="71" t="s">
        <v>0</v>
      </c>
      <c r="C10" s="71" t="str">
        <f>INDEX(Data!$D$3:$D$29,MATCH(Investície!A10,Data!$A$3:$A$29,0))</f>
        <v>Modernizácia nadzemných častí primárnych napájačov SCZT</v>
      </c>
      <c r="D10" s="72">
        <f>INDEX(Data!$M$3:$M$29,MATCH(Investície!A10,Data!$A$3:$A$29,0))</f>
        <v>20</v>
      </c>
      <c r="E10" s="72" t="str">
        <f>INDEX(Data!$J$3:$J$29,MATCH(Investície!A10,Data!$A$3:$A$29,0))</f>
        <v>2023 - 2024</v>
      </c>
      <c r="F10" s="74">
        <f>INDEX(Data!$H$3:$H$29,MATCH(A10,Data!$A$3:$A$29,0))</f>
        <v>2794990.1</v>
      </c>
      <c r="G10" s="73">
        <f t="shared" si="2"/>
        <v>1397495.05</v>
      </c>
      <c r="H10" s="73">
        <f t="shared" si="0"/>
        <v>1397495.05</v>
      </c>
      <c r="I10" s="73">
        <f t="shared" si="0"/>
        <v>1397495.05</v>
      </c>
      <c r="J10" s="73">
        <f t="shared" si="0"/>
        <v>1397495.05</v>
      </c>
      <c r="K10" s="73">
        <f t="shared" si="0"/>
        <v>1397495.05</v>
      </c>
      <c r="L10" s="73">
        <f t="shared" si="0"/>
        <v>1397495.05</v>
      </c>
      <c r="M10" s="73">
        <f t="shared" si="0"/>
        <v>1397495.05</v>
      </c>
      <c r="N10" s="73">
        <f t="shared" si="0"/>
        <v>1397495.05</v>
      </c>
      <c r="O10" s="73">
        <f t="shared" si="0"/>
        <v>1397495.05</v>
      </c>
      <c r="P10" s="73">
        <f t="shared" si="0"/>
        <v>1397495.05</v>
      </c>
      <c r="Q10" s="73">
        <f t="shared" si="0"/>
        <v>1397495.05</v>
      </c>
      <c r="R10" s="73">
        <f t="shared" si="0"/>
        <v>1397495.05</v>
      </c>
      <c r="S10" s="73">
        <f t="shared" si="0"/>
        <v>1397495.05</v>
      </c>
      <c r="T10" s="73">
        <f t="shared" si="0"/>
        <v>1397495.05</v>
      </c>
      <c r="U10" s="73">
        <f t="shared" si="0"/>
        <v>1397495.05</v>
      </c>
      <c r="V10" s="73">
        <f t="shared" si="0"/>
        <v>1397495.05</v>
      </c>
      <c r="W10" s="73">
        <f t="shared" si="0"/>
        <v>1397495.05</v>
      </c>
      <c r="X10" s="73">
        <f t="shared" si="1"/>
        <v>1397495.05</v>
      </c>
      <c r="Y10" s="73">
        <f t="shared" si="1"/>
        <v>1397495.05</v>
      </c>
      <c r="Z10" s="73">
        <f t="shared" si="1"/>
        <v>1397495.05</v>
      </c>
      <c r="AA10" s="73">
        <f t="shared" si="1"/>
        <v>1397495.05</v>
      </c>
      <c r="AB10" s="73">
        <f t="shared" si="1"/>
        <v>1397495.05</v>
      </c>
      <c r="AC10" s="73">
        <f t="shared" si="1"/>
        <v>1397495.05</v>
      </c>
      <c r="AD10" s="73">
        <f t="shared" si="1"/>
        <v>1397495.05</v>
      </c>
      <c r="AE10" s="73">
        <f t="shared" si="1"/>
        <v>1397495.05</v>
      </c>
      <c r="AF10" s="73">
        <f t="shared" si="1"/>
        <v>1397495.05</v>
      </c>
      <c r="AG10" s="73">
        <f t="shared" si="1"/>
        <v>1397495.05</v>
      </c>
      <c r="AH10" s="73">
        <f t="shared" si="1"/>
        <v>1397495.05</v>
      </c>
      <c r="AI10" s="73">
        <f t="shared" si="1"/>
        <v>1397495.05</v>
      </c>
      <c r="AJ10" s="74">
        <f t="shared" si="1"/>
        <v>1397495.05</v>
      </c>
      <c r="AK10" s="73">
        <f t="shared" si="3"/>
        <v>1397495.05</v>
      </c>
      <c r="AL10" s="73">
        <f>SUM($G10:H10)</f>
        <v>2794990.1</v>
      </c>
      <c r="AM10" s="73">
        <f>SUM($G10:I10)</f>
        <v>4192485.1500000004</v>
      </c>
      <c r="AN10" s="73">
        <f>SUM($G10:J10)</f>
        <v>5589980.2000000002</v>
      </c>
      <c r="AO10" s="73">
        <f>SUM($G10:K10)</f>
        <v>6987475.25</v>
      </c>
      <c r="AP10" s="73">
        <f>SUM($G10:L10)</f>
        <v>8384970.2999999998</v>
      </c>
      <c r="AQ10" s="73">
        <f>SUM($G10:M10)</f>
        <v>9782465.3499999996</v>
      </c>
      <c r="AR10" s="73">
        <f>SUM($G10:N10)</f>
        <v>11179960.4</v>
      </c>
      <c r="AS10" s="73">
        <f>SUM($G10:O10)</f>
        <v>12577455.450000001</v>
      </c>
      <c r="AT10" s="73">
        <f>SUM($G10:P10)</f>
        <v>13974950.500000002</v>
      </c>
      <c r="AU10" s="73">
        <f>SUM($G10:Q10)</f>
        <v>15372445.550000003</v>
      </c>
      <c r="AV10" s="73">
        <f>SUM($G10:R10)</f>
        <v>16769940.600000003</v>
      </c>
      <c r="AW10" s="73">
        <f>SUM($G10:S10)</f>
        <v>18167435.650000002</v>
      </c>
      <c r="AX10" s="73">
        <f>SUM($G10:T10)</f>
        <v>19564930.700000003</v>
      </c>
      <c r="AY10" s="73">
        <f>SUM($G10:U10)</f>
        <v>20962425.750000004</v>
      </c>
      <c r="AZ10" s="73">
        <f>SUM($G10:V10)</f>
        <v>22359920.800000004</v>
      </c>
      <c r="BA10" s="73">
        <f>SUM($G10:W10)</f>
        <v>23757415.850000005</v>
      </c>
      <c r="BB10" s="73">
        <f>SUM($G10:X10)</f>
        <v>25154910.900000006</v>
      </c>
      <c r="BC10" s="73">
        <f>SUM($G10:Y10)</f>
        <v>26552405.950000007</v>
      </c>
      <c r="BD10" s="73">
        <f>SUM($G10:Z10)</f>
        <v>27949901.000000007</v>
      </c>
      <c r="BE10" s="73">
        <f>SUM($G10:AA10)</f>
        <v>29347396.050000008</v>
      </c>
      <c r="BF10" s="73">
        <f>SUM($G10:AB10)</f>
        <v>30744891.100000009</v>
      </c>
      <c r="BG10" s="73">
        <f>SUM($G10:AC10)</f>
        <v>32142386.15000001</v>
      </c>
      <c r="BH10" s="73">
        <f>SUM($G10:AD10)</f>
        <v>33539881.20000001</v>
      </c>
      <c r="BI10" s="73">
        <f>SUM($G10:AE10)</f>
        <v>34937376.250000007</v>
      </c>
      <c r="BJ10" s="73">
        <f>SUM($G10:AF10)</f>
        <v>36334871.300000004</v>
      </c>
      <c r="BK10" s="73">
        <f>SUM($G10:AG10)</f>
        <v>37732366.350000001</v>
      </c>
      <c r="BL10" s="73">
        <f>SUM($G10:AH10)</f>
        <v>39129861.399999999</v>
      </c>
      <c r="BM10" s="73">
        <f>SUM($G10:AI10)</f>
        <v>40527356.449999996</v>
      </c>
      <c r="BN10" s="73">
        <f>SUM($G10:AJ10)</f>
        <v>41924851.499999993</v>
      </c>
      <c r="BO10" s="76">
        <f>IF(BO$2&lt;=((VALUE(RIGHT($E10,4))-VALUE(LEFT($E10,4)))+1),G10/((1+Vychodiská!$C$167)^BO$2),0)</f>
        <v>1343745.2403846155</v>
      </c>
      <c r="BP10" s="73">
        <f>IF(BP$2&lt;=((VALUE(RIGHT($E10,4))-VALUE(LEFT($E10,4)))+1),H10/((1+Vychodiská!$C$167)^BP$2),0)</f>
        <v>1292062.7311390531</v>
      </c>
      <c r="BQ10" s="73">
        <f>IF(BQ$2&lt;=((VALUE(RIGHT($E10,4))-VALUE(LEFT($E10,4)))+1),I10/((1+Vychodiská!$C$167)^BQ$2),0)</f>
        <v>0</v>
      </c>
      <c r="BR10" s="73">
        <f>IF(BR$2&lt;=((VALUE(RIGHT($E10,4))-VALUE(LEFT($E10,4)))+1),J10/((1+Vychodiská!$C$167)^BR$2),0)</f>
        <v>0</v>
      </c>
      <c r="BS10" s="73">
        <f>IF(BS$2&lt;=((VALUE(RIGHT($E10,4))-VALUE(LEFT($E10,4)))+1),K10/((1+Vychodiská!$C$167)^BS$2),0)</f>
        <v>0</v>
      </c>
      <c r="BT10" s="73">
        <f>IF(BT$2&lt;=((VALUE(RIGHT($E10,4))-VALUE(LEFT($E10,4)))+1),L10/((1+Vychodiská!$C$167)^BT$2),0)</f>
        <v>0</v>
      </c>
      <c r="BU10" s="73">
        <f>IF(BU$2&lt;=((VALUE(RIGHT($E10,4))-VALUE(LEFT($E10,4)))+1),M10/((1+Vychodiská!$C$167)^BU$2),0)</f>
        <v>0</v>
      </c>
      <c r="BV10" s="73">
        <f>IF(BV$2&lt;=((VALUE(RIGHT($E10,4))-VALUE(LEFT($E10,4)))+1),N10/((1+Vychodiská!$C$167)^BV$2),0)</f>
        <v>0</v>
      </c>
      <c r="BW10" s="73">
        <f>IF(BW$2&lt;=((VALUE(RIGHT($E10,4))-VALUE(LEFT($E10,4)))+1),O10/((1+Vychodiská!$C$167)^BW$2),0)</f>
        <v>0</v>
      </c>
      <c r="BX10" s="73">
        <f>IF(BX$2&lt;=((VALUE(RIGHT($E10,4))-VALUE(LEFT($E10,4)))+1),P10/((1+Vychodiská!$C$167)^BX$2),0)</f>
        <v>0</v>
      </c>
      <c r="BY10" s="73">
        <f>IF(BY$2&lt;=((VALUE(RIGHT($E10,4))-VALUE(LEFT($E10,4)))+1),Q10/((1+Vychodiská!$C$167)^BY$2),0)</f>
        <v>0</v>
      </c>
      <c r="BZ10" s="73">
        <f>IF(BZ$2&lt;=((VALUE(RIGHT($E10,4))-VALUE(LEFT($E10,4)))+1),R10/((1+Vychodiská!$C$167)^BZ$2),0)</f>
        <v>0</v>
      </c>
      <c r="CA10" s="73">
        <f>IF(CA$2&lt;=((VALUE(RIGHT($E10,4))-VALUE(LEFT($E10,4)))+1),S10/((1+Vychodiská!$C$167)^CA$2),0)</f>
        <v>0</v>
      </c>
      <c r="CB10" s="73">
        <f>IF(CB$2&lt;=((VALUE(RIGHT($E10,4))-VALUE(LEFT($E10,4)))+1),T10/((1+Vychodiská!$C$167)^CB$2),0)</f>
        <v>0</v>
      </c>
      <c r="CC10" s="73">
        <f>IF(CC$2&lt;=((VALUE(RIGHT($E10,4))-VALUE(LEFT($E10,4)))+1),U10/((1+Vychodiská!$C$167)^CC$2),0)</f>
        <v>0</v>
      </c>
      <c r="CD10" s="73">
        <f>IF(CD$2&lt;=((VALUE(RIGHT($E10,4))-VALUE(LEFT($E10,4)))+1),V10/((1+Vychodiská!$C$167)^CD$2),0)</f>
        <v>0</v>
      </c>
      <c r="CE10" s="73">
        <f>IF(CE$2&lt;=((VALUE(RIGHT($E10,4))-VALUE(LEFT($E10,4)))+1),W10/((1+Vychodiská!$C$167)^CE$2),0)</f>
        <v>0</v>
      </c>
      <c r="CF10" s="73">
        <f>IF(CF$2&lt;=((VALUE(RIGHT($E10,4))-VALUE(LEFT($E10,4)))+1),X10/((1+Vychodiská!$C$167)^CF$2),0)</f>
        <v>0</v>
      </c>
      <c r="CG10" s="73">
        <f>IF(CG$2&lt;=((VALUE(RIGHT($E10,4))-VALUE(LEFT($E10,4)))+1),Y10/((1+Vychodiská!$C$167)^CG$2),0)</f>
        <v>0</v>
      </c>
      <c r="CH10" s="73">
        <f>IF(CH$2&lt;=((VALUE(RIGHT($E10,4))-VALUE(LEFT($E10,4)))+1),Z10/((1+Vychodiská!$C$167)^CH$2),0)</f>
        <v>0</v>
      </c>
      <c r="CI10" s="73">
        <f>IF(CI$2&lt;=((VALUE(RIGHT($E10,4))-VALUE(LEFT($E10,4)))+1),AA10/((1+Vychodiská!$C$167)^CI$2),0)</f>
        <v>0</v>
      </c>
      <c r="CJ10" s="73">
        <f>IF(CJ$2&lt;=((VALUE(RIGHT($E10,4))-VALUE(LEFT($E10,4)))+1),AB10/((1+Vychodiská!$C$167)^CJ$2),0)</f>
        <v>0</v>
      </c>
      <c r="CK10" s="73">
        <f>IF(CK$2&lt;=((VALUE(RIGHT($E10,4))-VALUE(LEFT($E10,4)))+1),AC10/((1+Vychodiská!$C$167)^CK$2),0)</f>
        <v>0</v>
      </c>
      <c r="CL10" s="73">
        <f>IF(CL$2&lt;=((VALUE(RIGHT($E10,4))-VALUE(LEFT($E10,4)))+1),AD10/((1+Vychodiská!$C$167)^CL$2),0)</f>
        <v>0</v>
      </c>
      <c r="CM10" s="73">
        <f>IF(CM$2&lt;=((VALUE(RIGHT($E10,4))-VALUE(LEFT($E10,4)))+1),AE10/((1+Vychodiská!$C$167)^CM$2),0)</f>
        <v>0</v>
      </c>
      <c r="CN10" s="73">
        <f>IF(CN$2&lt;=((VALUE(RIGHT($E10,4))-VALUE(LEFT($E10,4)))+1),AF10/((1+Vychodiská!$C$167)^CN$2),0)</f>
        <v>0</v>
      </c>
      <c r="CO10" s="73">
        <f>IF(CO$2&lt;=((VALUE(RIGHT($E10,4))-VALUE(LEFT($E10,4)))+1),AG10/((1+Vychodiská!$C$167)^CO$2),0)</f>
        <v>0</v>
      </c>
      <c r="CP10" s="73">
        <f>IF(CP$2&lt;=((VALUE(RIGHT($E10,4))-VALUE(LEFT($E10,4)))+1),AH10/((1+Vychodiská!$C$167)^CP$2),0)</f>
        <v>0</v>
      </c>
      <c r="CQ10" s="73">
        <f>IF(CQ$2&lt;=((VALUE(RIGHT($E10,4))-VALUE(LEFT($E10,4)))+1),AI10/((1+Vychodiská!$C$167)^CQ$2),0)</f>
        <v>0</v>
      </c>
      <c r="CR10" s="74">
        <f>IF(CR$2&lt;=((VALUE(RIGHT($E10,4))-VALUE(LEFT($E10,4)))+1),AJ10/((1+Vychodiská!$C$167)^CR$2),0)</f>
        <v>0</v>
      </c>
      <c r="CS10" s="77">
        <f t="shared" si="4"/>
        <v>-2635807.9715236686</v>
      </c>
      <c r="CT10" s="73"/>
    </row>
    <row r="11" spans="1:98" s="80" customFormat="1" ht="31" customHeight="1" x14ac:dyDescent="0.35">
      <c r="A11" s="70">
        <v>9</v>
      </c>
      <c r="B11" s="71" t="s">
        <v>0</v>
      </c>
      <c r="C11" s="71" t="str">
        <f>INDEX(Data!$D$3:$D$29,MATCH(Investície!A11,Data!$A$3:$A$29,0))</f>
        <v>2. časť  - Modernizácia nadzemných častí primárnych napájačov SCZT</v>
      </c>
      <c r="D11" s="72">
        <f>INDEX(Data!$M$3:$M$29,MATCH(Investície!A11,Data!$A$3:$A$29,0))</f>
        <v>20</v>
      </c>
      <c r="E11" s="72" t="str">
        <f>INDEX(Data!$J$3:$J$29,MATCH(Investície!A11,Data!$A$3:$A$29,0))</f>
        <v>2023 - 2024</v>
      </c>
      <c r="F11" s="74">
        <f>INDEX(Data!$H$3:$H$29,MATCH(A11,Data!$A$3:$A$29,0))</f>
        <v>7184877.5700000003</v>
      </c>
      <c r="G11" s="73">
        <f t="shared" si="2"/>
        <v>3592438.7850000001</v>
      </c>
      <c r="H11" s="73">
        <f t="shared" si="0"/>
        <v>3592438.7850000001</v>
      </c>
      <c r="I11" s="73">
        <f t="shared" si="0"/>
        <v>3592438.7850000001</v>
      </c>
      <c r="J11" s="73">
        <f t="shared" si="0"/>
        <v>3592438.7850000001</v>
      </c>
      <c r="K11" s="73">
        <f t="shared" si="0"/>
        <v>3592438.7850000001</v>
      </c>
      <c r="L11" s="73">
        <f t="shared" si="0"/>
        <v>3592438.7850000001</v>
      </c>
      <c r="M11" s="73">
        <f t="shared" si="0"/>
        <v>3592438.7850000001</v>
      </c>
      <c r="N11" s="73">
        <f t="shared" si="0"/>
        <v>3592438.7850000001</v>
      </c>
      <c r="O11" s="73">
        <f t="shared" si="0"/>
        <v>3592438.7850000001</v>
      </c>
      <c r="P11" s="73">
        <f t="shared" si="0"/>
        <v>3592438.7850000001</v>
      </c>
      <c r="Q11" s="73">
        <f t="shared" si="0"/>
        <v>3592438.7850000001</v>
      </c>
      <c r="R11" s="73">
        <f t="shared" si="0"/>
        <v>3592438.7850000001</v>
      </c>
      <c r="S11" s="73">
        <f t="shared" si="0"/>
        <v>3592438.7850000001</v>
      </c>
      <c r="T11" s="73">
        <f t="shared" si="0"/>
        <v>3592438.7850000001</v>
      </c>
      <c r="U11" s="73">
        <f t="shared" si="0"/>
        <v>3592438.7850000001</v>
      </c>
      <c r="V11" s="73">
        <f t="shared" si="0"/>
        <v>3592438.7850000001</v>
      </c>
      <c r="W11" s="73">
        <f t="shared" si="0"/>
        <v>3592438.7850000001</v>
      </c>
      <c r="X11" s="73">
        <f t="shared" si="1"/>
        <v>3592438.7850000001</v>
      </c>
      <c r="Y11" s="73">
        <f t="shared" si="1"/>
        <v>3592438.7850000001</v>
      </c>
      <c r="Z11" s="73">
        <f t="shared" si="1"/>
        <v>3592438.7850000001</v>
      </c>
      <c r="AA11" s="73">
        <f t="shared" si="1"/>
        <v>3592438.7850000001</v>
      </c>
      <c r="AB11" s="73">
        <f t="shared" si="1"/>
        <v>3592438.7850000001</v>
      </c>
      <c r="AC11" s="73">
        <f t="shared" si="1"/>
        <v>3592438.7850000001</v>
      </c>
      <c r="AD11" s="73">
        <f t="shared" si="1"/>
        <v>3592438.7850000001</v>
      </c>
      <c r="AE11" s="73">
        <f t="shared" si="1"/>
        <v>3592438.7850000001</v>
      </c>
      <c r="AF11" s="73">
        <f t="shared" si="1"/>
        <v>3592438.7850000001</v>
      </c>
      <c r="AG11" s="73">
        <f t="shared" si="1"/>
        <v>3592438.7850000001</v>
      </c>
      <c r="AH11" s="73">
        <f t="shared" si="1"/>
        <v>3592438.7850000001</v>
      </c>
      <c r="AI11" s="73">
        <f t="shared" si="1"/>
        <v>3592438.7850000001</v>
      </c>
      <c r="AJ11" s="74">
        <f t="shared" si="1"/>
        <v>3592438.7850000001</v>
      </c>
      <c r="AK11" s="73">
        <f t="shared" si="3"/>
        <v>3592438.7850000001</v>
      </c>
      <c r="AL11" s="73">
        <f>SUM($G11:H11)</f>
        <v>7184877.5700000003</v>
      </c>
      <c r="AM11" s="73">
        <f>SUM($G11:I11)</f>
        <v>10777316.355</v>
      </c>
      <c r="AN11" s="73">
        <f>SUM($G11:J11)</f>
        <v>14369755.140000001</v>
      </c>
      <c r="AO11" s="73">
        <f>SUM($G11:K11)</f>
        <v>17962193.925000001</v>
      </c>
      <c r="AP11" s="73">
        <f>SUM($G11:L11)</f>
        <v>21554632.710000001</v>
      </c>
      <c r="AQ11" s="73">
        <f>SUM($G11:M11)</f>
        <v>25147071.495000001</v>
      </c>
      <c r="AR11" s="73">
        <f>SUM($G11:N11)</f>
        <v>28739510.280000001</v>
      </c>
      <c r="AS11" s="73">
        <f>SUM($G11:O11)</f>
        <v>32331949.065000001</v>
      </c>
      <c r="AT11" s="73">
        <f>SUM($G11:P11)</f>
        <v>35924387.850000001</v>
      </c>
      <c r="AU11" s="73">
        <f>SUM($G11:Q11)</f>
        <v>39516826.635000005</v>
      </c>
      <c r="AV11" s="73">
        <f>SUM($G11:R11)</f>
        <v>43109265.420000002</v>
      </c>
      <c r="AW11" s="73">
        <f>SUM($G11:S11)</f>
        <v>46701704.204999998</v>
      </c>
      <c r="AX11" s="73">
        <f>SUM($G11:T11)</f>
        <v>50294142.989999995</v>
      </c>
      <c r="AY11" s="73">
        <f>SUM($G11:U11)</f>
        <v>53886581.774999991</v>
      </c>
      <c r="AZ11" s="73">
        <f>SUM($G11:V11)</f>
        <v>57479020.559999987</v>
      </c>
      <c r="BA11" s="73">
        <f>SUM($G11:W11)</f>
        <v>61071459.344999984</v>
      </c>
      <c r="BB11" s="73">
        <f>SUM($G11:X11)</f>
        <v>64663898.12999998</v>
      </c>
      <c r="BC11" s="73">
        <f>SUM($G11:Y11)</f>
        <v>68256336.914999977</v>
      </c>
      <c r="BD11" s="73">
        <f>SUM($G11:Z11)</f>
        <v>71848775.699999973</v>
      </c>
      <c r="BE11" s="73">
        <f>SUM($G11:AA11)</f>
        <v>75441214.48499997</v>
      </c>
      <c r="BF11" s="73">
        <f>SUM($G11:AB11)</f>
        <v>79033653.269999966</v>
      </c>
      <c r="BG11" s="73">
        <f>SUM($G11:AC11)</f>
        <v>82626092.054999962</v>
      </c>
      <c r="BH11" s="73">
        <f>SUM($G11:AD11)</f>
        <v>86218530.839999959</v>
      </c>
      <c r="BI11" s="73">
        <f>SUM($G11:AE11)</f>
        <v>89810969.624999955</v>
      </c>
      <c r="BJ11" s="73">
        <f>SUM($G11:AF11)</f>
        <v>93403408.409999952</v>
      </c>
      <c r="BK11" s="73">
        <f>SUM($G11:AG11)</f>
        <v>96995847.194999948</v>
      </c>
      <c r="BL11" s="73">
        <f>SUM($G11:AH11)</f>
        <v>100588285.97999994</v>
      </c>
      <c r="BM11" s="73">
        <f>SUM($G11:AI11)</f>
        <v>104180724.76499994</v>
      </c>
      <c r="BN11" s="73">
        <f>SUM($G11:AJ11)</f>
        <v>107773163.54999994</v>
      </c>
      <c r="BO11" s="76">
        <f>IF(BO$2&lt;=((VALUE(RIGHT($E11,4))-VALUE(LEFT($E11,4)))+1),G11/((1+Vychodiská!$C$167)^BO$2),0)</f>
        <v>3454268.0625</v>
      </c>
      <c r="BP11" s="73">
        <f>IF(BP$2&lt;=((VALUE(RIGHT($E11,4))-VALUE(LEFT($E11,4)))+1),H11/((1+Vychodiská!$C$167)^BP$2),0)</f>
        <v>3321411.598557692</v>
      </c>
      <c r="BQ11" s="73">
        <f>IF(BQ$2&lt;=((VALUE(RIGHT($E11,4))-VALUE(LEFT($E11,4)))+1),I11/((1+Vychodiská!$C$167)^BQ$2),0)</f>
        <v>0</v>
      </c>
      <c r="BR11" s="73">
        <f>IF(BR$2&lt;=((VALUE(RIGHT($E11,4))-VALUE(LEFT($E11,4)))+1),J11/((1+Vychodiská!$C$167)^BR$2),0)</f>
        <v>0</v>
      </c>
      <c r="BS11" s="73">
        <f>IF(BS$2&lt;=((VALUE(RIGHT($E11,4))-VALUE(LEFT($E11,4)))+1),K11/((1+Vychodiská!$C$167)^BS$2),0)</f>
        <v>0</v>
      </c>
      <c r="BT11" s="73">
        <f>IF(BT$2&lt;=((VALUE(RIGHT($E11,4))-VALUE(LEFT($E11,4)))+1),L11/((1+Vychodiská!$C$167)^BT$2),0)</f>
        <v>0</v>
      </c>
      <c r="BU11" s="73">
        <f>IF(BU$2&lt;=((VALUE(RIGHT($E11,4))-VALUE(LEFT($E11,4)))+1),M11/((1+Vychodiská!$C$167)^BU$2),0)</f>
        <v>0</v>
      </c>
      <c r="BV11" s="73">
        <f>IF(BV$2&lt;=((VALUE(RIGHT($E11,4))-VALUE(LEFT($E11,4)))+1),N11/((1+Vychodiská!$C$167)^BV$2),0)</f>
        <v>0</v>
      </c>
      <c r="BW11" s="73">
        <f>IF(BW$2&lt;=((VALUE(RIGHT($E11,4))-VALUE(LEFT($E11,4)))+1),O11/((1+Vychodiská!$C$167)^BW$2),0)</f>
        <v>0</v>
      </c>
      <c r="BX11" s="73">
        <f>IF(BX$2&lt;=((VALUE(RIGHT($E11,4))-VALUE(LEFT($E11,4)))+1),P11/((1+Vychodiská!$C$167)^BX$2),0)</f>
        <v>0</v>
      </c>
      <c r="BY11" s="73">
        <f>IF(BY$2&lt;=((VALUE(RIGHT($E11,4))-VALUE(LEFT($E11,4)))+1),Q11/((1+Vychodiská!$C$167)^BY$2),0)</f>
        <v>0</v>
      </c>
      <c r="BZ11" s="73">
        <f>IF(BZ$2&lt;=((VALUE(RIGHT($E11,4))-VALUE(LEFT($E11,4)))+1),R11/((1+Vychodiská!$C$167)^BZ$2),0)</f>
        <v>0</v>
      </c>
      <c r="CA11" s="73">
        <f>IF(CA$2&lt;=((VALUE(RIGHT($E11,4))-VALUE(LEFT($E11,4)))+1),S11/((1+Vychodiská!$C$167)^CA$2),0)</f>
        <v>0</v>
      </c>
      <c r="CB11" s="73">
        <f>IF(CB$2&lt;=((VALUE(RIGHT($E11,4))-VALUE(LEFT($E11,4)))+1),T11/((1+Vychodiská!$C$167)^CB$2),0)</f>
        <v>0</v>
      </c>
      <c r="CC11" s="73">
        <f>IF(CC$2&lt;=((VALUE(RIGHT($E11,4))-VALUE(LEFT($E11,4)))+1),U11/((1+Vychodiská!$C$167)^CC$2),0)</f>
        <v>0</v>
      </c>
      <c r="CD11" s="73">
        <f>IF(CD$2&lt;=((VALUE(RIGHT($E11,4))-VALUE(LEFT($E11,4)))+1),V11/((1+Vychodiská!$C$167)^CD$2),0)</f>
        <v>0</v>
      </c>
      <c r="CE11" s="73">
        <f>IF(CE$2&lt;=((VALUE(RIGHT($E11,4))-VALUE(LEFT($E11,4)))+1),W11/((1+Vychodiská!$C$167)^CE$2),0)</f>
        <v>0</v>
      </c>
      <c r="CF11" s="73">
        <f>IF(CF$2&lt;=((VALUE(RIGHT($E11,4))-VALUE(LEFT($E11,4)))+1),X11/((1+Vychodiská!$C$167)^CF$2),0)</f>
        <v>0</v>
      </c>
      <c r="CG11" s="73">
        <f>IF(CG$2&lt;=((VALUE(RIGHT($E11,4))-VALUE(LEFT($E11,4)))+1),Y11/((1+Vychodiská!$C$167)^CG$2),0)</f>
        <v>0</v>
      </c>
      <c r="CH11" s="73">
        <f>IF(CH$2&lt;=((VALUE(RIGHT($E11,4))-VALUE(LEFT($E11,4)))+1),Z11/((1+Vychodiská!$C$167)^CH$2),0)</f>
        <v>0</v>
      </c>
      <c r="CI11" s="73">
        <f>IF(CI$2&lt;=((VALUE(RIGHT($E11,4))-VALUE(LEFT($E11,4)))+1),AA11/((1+Vychodiská!$C$167)^CI$2),0)</f>
        <v>0</v>
      </c>
      <c r="CJ11" s="73">
        <f>IF(CJ$2&lt;=((VALUE(RIGHT($E11,4))-VALUE(LEFT($E11,4)))+1),AB11/((1+Vychodiská!$C$167)^CJ$2),0)</f>
        <v>0</v>
      </c>
      <c r="CK11" s="73">
        <f>IF(CK$2&lt;=((VALUE(RIGHT($E11,4))-VALUE(LEFT($E11,4)))+1),AC11/((1+Vychodiská!$C$167)^CK$2),0)</f>
        <v>0</v>
      </c>
      <c r="CL11" s="73">
        <f>IF(CL$2&lt;=((VALUE(RIGHT($E11,4))-VALUE(LEFT($E11,4)))+1),AD11/((1+Vychodiská!$C$167)^CL$2),0)</f>
        <v>0</v>
      </c>
      <c r="CM11" s="73">
        <f>IF(CM$2&lt;=((VALUE(RIGHT($E11,4))-VALUE(LEFT($E11,4)))+1),AE11/((1+Vychodiská!$C$167)^CM$2),0)</f>
        <v>0</v>
      </c>
      <c r="CN11" s="73">
        <f>IF(CN$2&lt;=((VALUE(RIGHT($E11,4))-VALUE(LEFT($E11,4)))+1),AF11/((1+Vychodiská!$C$167)^CN$2),0)</f>
        <v>0</v>
      </c>
      <c r="CO11" s="73">
        <f>IF(CO$2&lt;=((VALUE(RIGHT($E11,4))-VALUE(LEFT($E11,4)))+1),AG11/((1+Vychodiská!$C$167)^CO$2),0)</f>
        <v>0</v>
      </c>
      <c r="CP11" s="73">
        <f>IF(CP$2&lt;=((VALUE(RIGHT($E11,4))-VALUE(LEFT($E11,4)))+1),AH11/((1+Vychodiská!$C$167)^CP$2),0)</f>
        <v>0</v>
      </c>
      <c r="CQ11" s="73">
        <f>IF(CQ$2&lt;=((VALUE(RIGHT($E11,4))-VALUE(LEFT($E11,4)))+1),AI11/((1+Vychodiská!$C$167)^CQ$2),0)</f>
        <v>0</v>
      </c>
      <c r="CR11" s="74">
        <f>IF(CR$2&lt;=((VALUE(RIGHT($E11,4))-VALUE(LEFT($E11,4)))+1),AJ11/((1+Vychodiská!$C$167)^CR$2),0)</f>
        <v>0</v>
      </c>
      <c r="CS11" s="77">
        <f t="shared" si="4"/>
        <v>-6775679.661057692</v>
      </c>
      <c r="CT11" s="73"/>
    </row>
    <row r="12" spans="1:98" s="80" customFormat="1" ht="31" customHeight="1" x14ac:dyDescent="0.35">
      <c r="A12" s="70">
        <v>10</v>
      </c>
      <c r="B12" s="71" t="s">
        <v>0</v>
      </c>
      <c r="C12" s="71" t="str">
        <f>INDEX(Data!$D$3:$D$29,MATCH(Investície!A12,Data!$A$3:$A$29,0))</f>
        <v>Využitie geotermálnej energie v Košickej kotline</v>
      </c>
      <c r="D12" s="72">
        <f>INDEX(Data!$M$3:$M$29,MATCH(Investície!A12,Data!$A$3:$A$29,0))</f>
        <v>40</v>
      </c>
      <c r="E12" s="72" t="str">
        <f>INDEX(Data!$J$3:$J$29,MATCH(Investície!A12,Data!$A$3:$A$29,0))</f>
        <v>2022-2026</v>
      </c>
      <c r="F12" s="74">
        <f>INDEX(Data!$H$3:$H$29,MATCH(A12,Data!$A$3:$A$29,0))</f>
        <v>65000000</v>
      </c>
      <c r="G12" s="73">
        <f t="shared" si="2"/>
        <v>13000000</v>
      </c>
      <c r="H12" s="73">
        <f t="shared" si="0"/>
        <v>13000000</v>
      </c>
      <c r="I12" s="73">
        <f t="shared" si="0"/>
        <v>13000000</v>
      </c>
      <c r="J12" s="73">
        <f t="shared" si="0"/>
        <v>13000000</v>
      </c>
      <c r="K12" s="73">
        <f t="shared" si="0"/>
        <v>13000000</v>
      </c>
      <c r="L12" s="73">
        <f t="shared" si="0"/>
        <v>13000000</v>
      </c>
      <c r="M12" s="73">
        <f t="shared" si="0"/>
        <v>13000000</v>
      </c>
      <c r="N12" s="73">
        <f t="shared" si="0"/>
        <v>13000000</v>
      </c>
      <c r="O12" s="73">
        <f t="shared" si="0"/>
        <v>13000000</v>
      </c>
      <c r="P12" s="73">
        <f t="shared" si="0"/>
        <v>13000000</v>
      </c>
      <c r="Q12" s="73">
        <f t="shared" si="0"/>
        <v>13000000</v>
      </c>
      <c r="R12" s="73">
        <f t="shared" si="0"/>
        <v>13000000</v>
      </c>
      <c r="S12" s="73">
        <f t="shared" si="0"/>
        <v>13000000</v>
      </c>
      <c r="T12" s="73">
        <f t="shared" si="0"/>
        <v>13000000</v>
      </c>
      <c r="U12" s="73">
        <f t="shared" si="0"/>
        <v>13000000</v>
      </c>
      <c r="V12" s="73">
        <f t="shared" si="0"/>
        <v>13000000</v>
      </c>
      <c r="W12" s="73">
        <f t="shared" si="0"/>
        <v>13000000</v>
      </c>
      <c r="X12" s="73">
        <f t="shared" si="1"/>
        <v>13000000</v>
      </c>
      <c r="Y12" s="73">
        <f t="shared" si="1"/>
        <v>13000000</v>
      </c>
      <c r="Z12" s="73">
        <f t="shared" si="1"/>
        <v>13000000</v>
      </c>
      <c r="AA12" s="73">
        <f t="shared" si="1"/>
        <v>13000000</v>
      </c>
      <c r="AB12" s="73">
        <f t="shared" si="1"/>
        <v>13000000</v>
      </c>
      <c r="AC12" s="73">
        <f t="shared" si="1"/>
        <v>13000000</v>
      </c>
      <c r="AD12" s="73">
        <f t="shared" si="1"/>
        <v>13000000</v>
      </c>
      <c r="AE12" s="73">
        <f t="shared" si="1"/>
        <v>13000000</v>
      </c>
      <c r="AF12" s="73">
        <f t="shared" si="1"/>
        <v>13000000</v>
      </c>
      <c r="AG12" s="73">
        <f t="shared" si="1"/>
        <v>13000000</v>
      </c>
      <c r="AH12" s="73">
        <f t="shared" si="1"/>
        <v>13000000</v>
      </c>
      <c r="AI12" s="73">
        <f t="shared" si="1"/>
        <v>13000000</v>
      </c>
      <c r="AJ12" s="74">
        <f t="shared" si="1"/>
        <v>13000000</v>
      </c>
      <c r="AK12" s="73">
        <f t="shared" si="3"/>
        <v>13000000</v>
      </c>
      <c r="AL12" s="73">
        <f>SUM($G12:H12)</f>
        <v>26000000</v>
      </c>
      <c r="AM12" s="73">
        <f>SUM($G12:I12)</f>
        <v>39000000</v>
      </c>
      <c r="AN12" s="73">
        <f>SUM($G12:J12)</f>
        <v>52000000</v>
      </c>
      <c r="AO12" s="73">
        <f>SUM($G12:K12)</f>
        <v>65000000</v>
      </c>
      <c r="AP12" s="73">
        <f>SUM($G12:L12)</f>
        <v>78000000</v>
      </c>
      <c r="AQ12" s="73">
        <f>SUM($G12:M12)</f>
        <v>91000000</v>
      </c>
      <c r="AR12" s="73">
        <f>SUM($G12:N12)</f>
        <v>104000000</v>
      </c>
      <c r="AS12" s="73">
        <f>SUM($G12:O12)</f>
        <v>117000000</v>
      </c>
      <c r="AT12" s="73">
        <f>SUM($G12:P12)</f>
        <v>130000000</v>
      </c>
      <c r="AU12" s="73">
        <f>SUM($G12:Q12)</f>
        <v>143000000</v>
      </c>
      <c r="AV12" s="73">
        <f>SUM($G12:R12)</f>
        <v>156000000</v>
      </c>
      <c r="AW12" s="73">
        <f>SUM($G12:S12)</f>
        <v>169000000</v>
      </c>
      <c r="AX12" s="73">
        <f>SUM($G12:T12)</f>
        <v>182000000</v>
      </c>
      <c r="AY12" s="73">
        <f>SUM($G12:U12)</f>
        <v>195000000</v>
      </c>
      <c r="AZ12" s="73">
        <f>SUM($G12:V12)</f>
        <v>208000000</v>
      </c>
      <c r="BA12" s="73">
        <f>SUM($G12:W12)</f>
        <v>221000000</v>
      </c>
      <c r="BB12" s="73">
        <f>SUM($G12:X12)</f>
        <v>234000000</v>
      </c>
      <c r="BC12" s="73">
        <f>SUM($G12:Y12)</f>
        <v>247000000</v>
      </c>
      <c r="BD12" s="73">
        <f>SUM($G12:Z12)</f>
        <v>260000000</v>
      </c>
      <c r="BE12" s="73">
        <f>SUM($G12:AA12)</f>
        <v>273000000</v>
      </c>
      <c r="BF12" s="73">
        <f>SUM($G12:AB12)</f>
        <v>286000000</v>
      </c>
      <c r="BG12" s="73">
        <f>SUM($G12:AC12)</f>
        <v>299000000</v>
      </c>
      <c r="BH12" s="73">
        <f>SUM($G12:AD12)</f>
        <v>312000000</v>
      </c>
      <c r="BI12" s="73">
        <f>SUM($G12:AE12)</f>
        <v>325000000</v>
      </c>
      <c r="BJ12" s="73">
        <f>SUM($G12:AF12)</f>
        <v>338000000</v>
      </c>
      <c r="BK12" s="73">
        <f>SUM($G12:AG12)</f>
        <v>351000000</v>
      </c>
      <c r="BL12" s="73">
        <f>SUM($G12:AH12)</f>
        <v>364000000</v>
      </c>
      <c r="BM12" s="73">
        <f>SUM($G12:AI12)</f>
        <v>377000000</v>
      </c>
      <c r="BN12" s="73">
        <f>SUM($G12:AJ12)</f>
        <v>390000000</v>
      </c>
      <c r="BO12" s="76">
        <f>IF(BO$2&lt;=((VALUE(RIGHT($E12,4))-VALUE(LEFT($E12,4)))+1),G12/((1+Vychodiská!$C$167)^BO$2),0)</f>
        <v>12500000</v>
      </c>
      <c r="BP12" s="73">
        <f>IF(BP$2&lt;=((VALUE(RIGHT($E12,4))-VALUE(LEFT($E12,4)))+1),H12/((1+Vychodiská!$C$167)^BP$2),0)</f>
        <v>12019230.769230768</v>
      </c>
      <c r="BQ12" s="73">
        <f>IF(BQ$2&lt;=((VALUE(RIGHT($E12,4))-VALUE(LEFT($E12,4)))+1),I12/((1+Vychodiská!$C$167)^BQ$2),0)</f>
        <v>11556952.662721893</v>
      </c>
      <c r="BR12" s="73">
        <f>IF(BR$2&lt;=((VALUE(RIGHT($E12,4))-VALUE(LEFT($E12,4)))+1),J12/((1+Vychodiská!$C$167)^BR$2),0)</f>
        <v>11112454.483386435</v>
      </c>
      <c r="BS12" s="73">
        <f>IF(BS$2&lt;=((VALUE(RIGHT($E12,4))-VALUE(LEFT($E12,4)))+1),K12/((1+Vychodiská!$C$167)^BS$2),0)</f>
        <v>10685052.387871571</v>
      </c>
      <c r="BT12" s="73">
        <f>IF(BT$2&lt;=((VALUE(RIGHT($E12,4))-VALUE(LEFT($E12,4)))+1),L12/((1+Vychodiská!$C$167)^BT$2),0)</f>
        <v>0</v>
      </c>
      <c r="BU12" s="73">
        <f>IF(BU$2&lt;=((VALUE(RIGHT($E12,4))-VALUE(LEFT($E12,4)))+1),M12/((1+Vychodiská!$C$167)^BU$2),0)</f>
        <v>0</v>
      </c>
      <c r="BV12" s="73">
        <f>IF(BV$2&lt;=((VALUE(RIGHT($E12,4))-VALUE(LEFT($E12,4)))+1),N12/((1+Vychodiská!$C$167)^BV$2),0)</f>
        <v>0</v>
      </c>
      <c r="BW12" s="73">
        <f>IF(BW$2&lt;=((VALUE(RIGHT($E12,4))-VALUE(LEFT($E12,4)))+1),O12/((1+Vychodiská!$C$167)^BW$2),0)</f>
        <v>0</v>
      </c>
      <c r="BX12" s="73">
        <f>IF(BX$2&lt;=((VALUE(RIGHT($E12,4))-VALUE(LEFT($E12,4)))+1),P12/((1+Vychodiská!$C$167)^BX$2),0)</f>
        <v>0</v>
      </c>
      <c r="BY12" s="73">
        <f>IF(BY$2&lt;=((VALUE(RIGHT($E12,4))-VALUE(LEFT($E12,4)))+1),Q12/((1+Vychodiská!$C$167)^BY$2),0)</f>
        <v>0</v>
      </c>
      <c r="BZ12" s="73">
        <f>IF(BZ$2&lt;=((VALUE(RIGHT($E12,4))-VALUE(LEFT($E12,4)))+1),R12/((1+Vychodiská!$C$167)^BZ$2),0)</f>
        <v>0</v>
      </c>
      <c r="CA12" s="73">
        <f>IF(CA$2&lt;=((VALUE(RIGHT($E12,4))-VALUE(LEFT($E12,4)))+1),S12/((1+Vychodiská!$C$167)^CA$2),0)</f>
        <v>0</v>
      </c>
      <c r="CB12" s="73">
        <f>IF(CB$2&lt;=((VALUE(RIGHT($E12,4))-VALUE(LEFT($E12,4)))+1),T12/((1+Vychodiská!$C$167)^CB$2),0)</f>
        <v>0</v>
      </c>
      <c r="CC12" s="73">
        <f>IF(CC$2&lt;=((VALUE(RIGHT($E12,4))-VALUE(LEFT($E12,4)))+1),U12/((1+Vychodiská!$C$167)^CC$2),0)</f>
        <v>0</v>
      </c>
      <c r="CD12" s="73">
        <f>IF(CD$2&lt;=((VALUE(RIGHT($E12,4))-VALUE(LEFT($E12,4)))+1),V12/((1+Vychodiská!$C$167)^CD$2),0)</f>
        <v>0</v>
      </c>
      <c r="CE12" s="73">
        <f>IF(CE$2&lt;=((VALUE(RIGHT($E12,4))-VALUE(LEFT($E12,4)))+1),W12/((1+Vychodiská!$C$167)^CE$2),0)</f>
        <v>0</v>
      </c>
      <c r="CF12" s="73">
        <f>IF(CF$2&lt;=((VALUE(RIGHT($E12,4))-VALUE(LEFT($E12,4)))+1),X12/((1+Vychodiská!$C$167)^CF$2),0)</f>
        <v>0</v>
      </c>
      <c r="CG12" s="73">
        <f>IF(CG$2&lt;=((VALUE(RIGHT($E12,4))-VALUE(LEFT($E12,4)))+1),Y12/((1+Vychodiská!$C$167)^CG$2),0)</f>
        <v>0</v>
      </c>
      <c r="CH12" s="73">
        <f>IF(CH$2&lt;=((VALUE(RIGHT($E12,4))-VALUE(LEFT($E12,4)))+1),Z12/((1+Vychodiská!$C$167)^CH$2),0)</f>
        <v>0</v>
      </c>
      <c r="CI12" s="73">
        <f>IF(CI$2&lt;=((VALUE(RIGHT($E12,4))-VALUE(LEFT($E12,4)))+1),AA12/((1+Vychodiská!$C$167)^CI$2),0)</f>
        <v>0</v>
      </c>
      <c r="CJ12" s="73">
        <f>IF(CJ$2&lt;=((VALUE(RIGHT($E12,4))-VALUE(LEFT($E12,4)))+1),AB12/((1+Vychodiská!$C$167)^CJ$2),0)</f>
        <v>0</v>
      </c>
      <c r="CK12" s="73">
        <f>IF(CK$2&lt;=((VALUE(RIGHT($E12,4))-VALUE(LEFT($E12,4)))+1),AC12/((1+Vychodiská!$C$167)^CK$2),0)</f>
        <v>0</v>
      </c>
      <c r="CL12" s="73">
        <f>IF(CL$2&lt;=((VALUE(RIGHT($E12,4))-VALUE(LEFT($E12,4)))+1),AD12/((1+Vychodiská!$C$167)^CL$2),0)</f>
        <v>0</v>
      </c>
      <c r="CM12" s="73">
        <f>IF(CM$2&lt;=((VALUE(RIGHT($E12,4))-VALUE(LEFT($E12,4)))+1),AE12/((1+Vychodiská!$C$167)^CM$2),0)</f>
        <v>0</v>
      </c>
      <c r="CN12" s="73">
        <f>IF(CN$2&lt;=((VALUE(RIGHT($E12,4))-VALUE(LEFT($E12,4)))+1),AF12/((1+Vychodiská!$C$167)^CN$2),0)</f>
        <v>0</v>
      </c>
      <c r="CO12" s="73">
        <f>IF(CO$2&lt;=((VALUE(RIGHT($E12,4))-VALUE(LEFT($E12,4)))+1),AG12/((1+Vychodiská!$C$167)^CO$2),0)</f>
        <v>0</v>
      </c>
      <c r="CP12" s="73">
        <f>IF(CP$2&lt;=((VALUE(RIGHT($E12,4))-VALUE(LEFT($E12,4)))+1),AH12/((1+Vychodiská!$C$167)^CP$2),0)</f>
        <v>0</v>
      </c>
      <c r="CQ12" s="73">
        <f>IF(CQ$2&lt;=((VALUE(RIGHT($E12,4))-VALUE(LEFT($E12,4)))+1),AI12/((1+Vychodiská!$C$167)^CQ$2),0)</f>
        <v>0</v>
      </c>
      <c r="CR12" s="74">
        <f>IF(CR$2&lt;=((VALUE(RIGHT($E12,4))-VALUE(LEFT($E12,4)))+1),AJ12/((1+Vychodiská!$C$167)^CR$2),0)</f>
        <v>0</v>
      </c>
      <c r="CS12" s="77">
        <f t="shared" si="4"/>
        <v>-57873690.303210668</v>
      </c>
      <c r="CT12" s="73"/>
    </row>
    <row r="13" spans="1:98" s="80" customFormat="1" ht="31" customHeight="1" x14ac:dyDescent="0.35">
      <c r="A13" s="70">
        <v>11</v>
      </c>
      <c r="B13" s="71" t="s">
        <v>0</v>
      </c>
      <c r="C13" s="71" t="str">
        <f>INDEX(Data!$D$3:$D$29,MATCH(Investície!A13,Data!$A$3:$A$29,0))</f>
        <v>Akumulácia elektrickej energie (AEE)</v>
      </c>
      <c r="D13" s="72">
        <f>INDEX(Data!$M$3:$M$29,MATCH(Investície!A13,Data!$A$3:$A$29,0))</f>
        <v>15</v>
      </c>
      <c r="E13" s="72" t="str">
        <f>INDEX(Data!$J$3:$J$29,MATCH(Investície!A13,Data!$A$3:$A$29,0))</f>
        <v>2024-2025</v>
      </c>
      <c r="F13" s="74">
        <f>INDEX(Data!$H$3:$H$29,MATCH(A13,Data!$A$3:$A$29,0))</f>
        <v>6500000</v>
      </c>
      <c r="G13" s="73">
        <f t="shared" si="2"/>
        <v>3250000</v>
      </c>
      <c r="H13" s="73">
        <f t="shared" si="0"/>
        <v>3250000</v>
      </c>
      <c r="I13" s="73">
        <f t="shared" si="0"/>
        <v>3250000</v>
      </c>
      <c r="J13" s="73">
        <f t="shared" si="0"/>
        <v>3250000</v>
      </c>
      <c r="K13" s="73">
        <f t="shared" si="0"/>
        <v>3250000</v>
      </c>
      <c r="L13" s="73">
        <f t="shared" si="0"/>
        <v>3250000</v>
      </c>
      <c r="M13" s="73">
        <f t="shared" si="0"/>
        <v>3250000</v>
      </c>
      <c r="N13" s="73">
        <f t="shared" si="0"/>
        <v>3250000</v>
      </c>
      <c r="O13" s="73">
        <f t="shared" si="0"/>
        <v>3250000</v>
      </c>
      <c r="P13" s="73">
        <f t="shared" si="0"/>
        <v>3250000</v>
      </c>
      <c r="Q13" s="73">
        <f t="shared" si="0"/>
        <v>3250000</v>
      </c>
      <c r="R13" s="73">
        <f t="shared" si="0"/>
        <v>3250000</v>
      </c>
      <c r="S13" s="73">
        <f t="shared" si="0"/>
        <v>3250000</v>
      </c>
      <c r="T13" s="73">
        <f t="shared" si="0"/>
        <v>3250000</v>
      </c>
      <c r="U13" s="73">
        <f t="shared" si="0"/>
        <v>3250000</v>
      </c>
      <c r="V13" s="73">
        <f t="shared" si="0"/>
        <v>3250000</v>
      </c>
      <c r="W13" s="73">
        <f t="shared" si="0"/>
        <v>3250000</v>
      </c>
      <c r="X13" s="73">
        <f t="shared" si="1"/>
        <v>3250000</v>
      </c>
      <c r="Y13" s="73">
        <f t="shared" si="1"/>
        <v>3250000</v>
      </c>
      <c r="Z13" s="73">
        <f t="shared" si="1"/>
        <v>3250000</v>
      </c>
      <c r="AA13" s="73">
        <f t="shared" si="1"/>
        <v>3250000</v>
      </c>
      <c r="AB13" s="73">
        <f t="shared" si="1"/>
        <v>3250000</v>
      </c>
      <c r="AC13" s="73">
        <f t="shared" si="1"/>
        <v>3250000</v>
      </c>
      <c r="AD13" s="73">
        <f t="shared" si="1"/>
        <v>3250000</v>
      </c>
      <c r="AE13" s="73">
        <f t="shared" si="1"/>
        <v>3250000</v>
      </c>
      <c r="AF13" s="73">
        <f t="shared" si="1"/>
        <v>3250000</v>
      </c>
      <c r="AG13" s="73">
        <f t="shared" si="1"/>
        <v>3250000</v>
      </c>
      <c r="AH13" s="73">
        <f t="shared" si="1"/>
        <v>3250000</v>
      </c>
      <c r="AI13" s="73">
        <f t="shared" si="1"/>
        <v>3250000</v>
      </c>
      <c r="AJ13" s="74">
        <f t="shared" si="1"/>
        <v>3250000</v>
      </c>
      <c r="AK13" s="73">
        <f t="shared" si="3"/>
        <v>3250000</v>
      </c>
      <c r="AL13" s="73">
        <f>SUM($G13:H13)</f>
        <v>6500000</v>
      </c>
      <c r="AM13" s="73">
        <f>SUM($G13:I13)</f>
        <v>9750000</v>
      </c>
      <c r="AN13" s="73">
        <f>SUM($G13:J13)</f>
        <v>13000000</v>
      </c>
      <c r="AO13" s="73">
        <f>SUM($G13:K13)</f>
        <v>16250000</v>
      </c>
      <c r="AP13" s="73">
        <f>SUM($G13:L13)</f>
        <v>19500000</v>
      </c>
      <c r="AQ13" s="73">
        <f>SUM($G13:M13)</f>
        <v>22750000</v>
      </c>
      <c r="AR13" s="73">
        <f>SUM($G13:N13)</f>
        <v>26000000</v>
      </c>
      <c r="AS13" s="73">
        <f>SUM($G13:O13)</f>
        <v>29250000</v>
      </c>
      <c r="AT13" s="73">
        <f>SUM($G13:P13)</f>
        <v>32500000</v>
      </c>
      <c r="AU13" s="73">
        <f>SUM($G13:Q13)</f>
        <v>35750000</v>
      </c>
      <c r="AV13" s="73">
        <f>SUM($G13:R13)</f>
        <v>39000000</v>
      </c>
      <c r="AW13" s="73">
        <f>SUM($G13:S13)</f>
        <v>42250000</v>
      </c>
      <c r="AX13" s="73">
        <f>SUM($G13:T13)</f>
        <v>45500000</v>
      </c>
      <c r="AY13" s="73">
        <f>SUM($G13:U13)</f>
        <v>48750000</v>
      </c>
      <c r="AZ13" s="73">
        <f>SUM($G13:V13)</f>
        <v>52000000</v>
      </c>
      <c r="BA13" s="73">
        <f>SUM($G13:W13)</f>
        <v>55250000</v>
      </c>
      <c r="BB13" s="73">
        <f>SUM($G13:X13)</f>
        <v>58500000</v>
      </c>
      <c r="BC13" s="73">
        <f>SUM($G13:Y13)</f>
        <v>61750000</v>
      </c>
      <c r="BD13" s="73">
        <f>SUM($G13:Z13)</f>
        <v>65000000</v>
      </c>
      <c r="BE13" s="73">
        <f>SUM($G13:AA13)</f>
        <v>68250000</v>
      </c>
      <c r="BF13" s="73">
        <f>SUM($G13:AB13)</f>
        <v>71500000</v>
      </c>
      <c r="BG13" s="73">
        <f>SUM($G13:AC13)</f>
        <v>74750000</v>
      </c>
      <c r="BH13" s="73">
        <f>SUM($G13:AD13)</f>
        <v>78000000</v>
      </c>
      <c r="BI13" s="73">
        <f>SUM($G13:AE13)</f>
        <v>81250000</v>
      </c>
      <c r="BJ13" s="73">
        <f>SUM($G13:AF13)</f>
        <v>84500000</v>
      </c>
      <c r="BK13" s="73">
        <f>SUM($G13:AG13)</f>
        <v>87750000</v>
      </c>
      <c r="BL13" s="73">
        <f>SUM($G13:AH13)</f>
        <v>91000000</v>
      </c>
      <c r="BM13" s="73">
        <f>SUM($G13:AI13)</f>
        <v>94250000</v>
      </c>
      <c r="BN13" s="73">
        <f>SUM($G13:AJ13)</f>
        <v>97500000</v>
      </c>
      <c r="BO13" s="76">
        <f>IF(BO$2&lt;=((VALUE(RIGHT($E13,4))-VALUE(LEFT($E13,4)))+1),G13/((1+Vychodiská!$C$167)^BO$2),0)</f>
        <v>3125000</v>
      </c>
      <c r="BP13" s="73">
        <f>IF(BP$2&lt;=((VALUE(RIGHT($E13,4))-VALUE(LEFT($E13,4)))+1),H13/((1+Vychodiská!$C$167)^BP$2),0)</f>
        <v>3004807.692307692</v>
      </c>
      <c r="BQ13" s="73">
        <f>IF(BQ$2&lt;=((VALUE(RIGHT($E13,4))-VALUE(LEFT($E13,4)))+1),I13/((1+Vychodiská!$C$167)^BQ$2),0)</f>
        <v>0</v>
      </c>
      <c r="BR13" s="73">
        <f>IF(BR$2&lt;=((VALUE(RIGHT($E13,4))-VALUE(LEFT($E13,4)))+1),J13/((1+Vychodiská!$C$167)^BR$2),0)</f>
        <v>0</v>
      </c>
      <c r="BS13" s="73">
        <f>IF(BS$2&lt;=((VALUE(RIGHT($E13,4))-VALUE(LEFT($E13,4)))+1),K13/((1+Vychodiská!$C$167)^BS$2),0)</f>
        <v>0</v>
      </c>
      <c r="BT13" s="73">
        <f>IF(BT$2&lt;=((VALUE(RIGHT($E13,4))-VALUE(LEFT($E13,4)))+1),L13/((1+Vychodiská!$C$167)^BT$2),0)</f>
        <v>0</v>
      </c>
      <c r="BU13" s="73">
        <f>IF(BU$2&lt;=((VALUE(RIGHT($E13,4))-VALUE(LEFT($E13,4)))+1),M13/((1+Vychodiská!$C$167)^BU$2),0)</f>
        <v>0</v>
      </c>
      <c r="BV13" s="73">
        <f>IF(BV$2&lt;=((VALUE(RIGHT($E13,4))-VALUE(LEFT($E13,4)))+1),N13/((1+Vychodiská!$C$167)^BV$2),0)</f>
        <v>0</v>
      </c>
      <c r="BW13" s="73">
        <f>IF(BW$2&lt;=((VALUE(RIGHT($E13,4))-VALUE(LEFT($E13,4)))+1),O13/((1+Vychodiská!$C$167)^BW$2),0)</f>
        <v>0</v>
      </c>
      <c r="BX13" s="73">
        <f>IF(BX$2&lt;=((VALUE(RIGHT($E13,4))-VALUE(LEFT($E13,4)))+1),P13/((1+Vychodiská!$C$167)^BX$2),0)</f>
        <v>0</v>
      </c>
      <c r="BY13" s="73">
        <f>IF(BY$2&lt;=((VALUE(RIGHT($E13,4))-VALUE(LEFT($E13,4)))+1),Q13/((1+Vychodiská!$C$167)^BY$2),0)</f>
        <v>0</v>
      </c>
      <c r="BZ13" s="73">
        <f>IF(BZ$2&lt;=((VALUE(RIGHT($E13,4))-VALUE(LEFT($E13,4)))+1),R13/((1+Vychodiská!$C$167)^BZ$2),0)</f>
        <v>0</v>
      </c>
      <c r="CA13" s="73">
        <f>IF(CA$2&lt;=((VALUE(RIGHT($E13,4))-VALUE(LEFT($E13,4)))+1),S13/((1+Vychodiská!$C$167)^CA$2),0)</f>
        <v>0</v>
      </c>
      <c r="CB13" s="73">
        <f>IF(CB$2&lt;=((VALUE(RIGHT($E13,4))-VALUE(LEFT($E13,4)))+1),T13/((1+Vychodiská!$C$167)^CB$2),0)</f>
        <v>0</v>
      </c>
      <c r="CC13" s="73">
        <f>IF(CC$2&lt;=((VALUE(RIGHT($E13,4))-VALUE(LEFT($E13,4)))+1),U13/((1+Vychodiská!$C$167)^CC$2),0)</f>
        <v>0</v>
      </c>
      <c r="CD13" s="73">
        <f>IF(CD$2&lt;=((VALUE(RIGHT($E13,4))-VALUE(LEFT($E13,4)))+1),V13/((1+Vychodiská!$C$167)^CD$2),0)</f>
        <v>0</v>
      </c>
      <c r="CE13" s="73">
        <f>IF(CE$2&lt;=((VALUE(RIGHT($E13,4))-VALUE(LEFT($E13,4)))+1),W13/((1+Vychodiská!$C$167)^CE$2),0)</f>
        <v>0</v>
      </c>
      <c r="CF13" s="73">
        <f>IF(CF$2&lt;=((VALUE(RIGHT($E13,4))-VALUE(LEFT($E13,4)))+1),X13/((1+Vychodiská!$C$167)^CF$2),0)</f>
        <v>0</v>
      </c>
      <c r="CG13" s="73">
        <f>IF(CG$2&lt;=((VALUE(RIGHT($E13,4))-VALUE(LEFT($E13,4)))+1),Y13/((1+Vychodiská!$C$167)^CG$2),0)</f>
        <v>0</v>
      </c>
      <c r="CH13" s="73">
        <f>IF(CH$2&lt;=((VALUE(RIGHT($E13,4))-VALUE(LEFT($E13,4)))+1),Z13/((1+Vychodiská!$C$167)^CH$2),0)</f>
        <v>0</v>
      </c>
      <c r="CI13" s="73">
        <f>IF(CI$2&lt;=((VALUE(RIGHT($E13,4))-VALUE(LEFT($E13,4)))+1),AA13/((1+Vychodiská!$C$167)^CI$2),0)</f>
        <v>0</v>
      </c>
      <c r="CJ13" s="73">
        <f>IF(CJ$2&lt;=((VALUE(RIGHT($E13,4))-VALUE(LEFT($E13,4)))+1),AB13/((1+Vychodiská!$C$167)^CJ$2),0)</f>
        <v>0</v>
      </c>
      <c r="CK13" s="73">
        <f>IF(CK$2&lt;=((VALUE(RIGHT($E13,4))-VALUE(LEFT($E13,4)))+1),AC13/((1+Vychodiská!$C$167)^CK$2),0)</f>
        <v>0</v>
      </c>
      <c r="CL13" s="73">
        <f>IF(CL$2&lt;=((VALUE(RIGHT($E13,4))-VALUE(LEFT($E13,4)))+1),AD13/((1+Vychodiská!$C$167)^CL$2),0)</f>
        <v>0</v>
      </c>
      <c r="CM13" s="73">
        <f>IF(CM$2&lt;=((VALUE(RIGHT($E13,4))-VALUE(LEFT($E13,4)))+1),AE13/((1+Vychodiská!$C$167)^CM$2),0)</f>
        <v>0</v>
      </c>
      <c r="CN13" s="73">
        <f>IF(CN$2&lt;=((VALUE(RIGHT($E13,4))-VALUE(LEFT($E13,4)))+1),AF13/((1+Vychodiská!$C$167)^CN$2),0)</f>
        <v>0</v>
      </c>
      <c r="CO13" s="73">
        <f>IF(CO$2&lt;=((VALUE(RIGHT($E13,4))-VALUE(LEFT($E13,4)))+1),AG13/((1+Vychodiská!$C$167)^CO$2),0)</f>
        <v>0</v>
      </c>
      <c r="CP13" s="73">
        <f>IF(CP$2&lt;=((VALUE(RIGHT($E13,4))-VALUE(LEFT($E13,4)))+1),AH13/((1+Vychodiská!$C$167)^CP$2),0)</f>
        <v>0</v>
      </c>
      <c r="CQ13" s="73">
        <f>IF(CQ$2&lt;=((VALUE(RIGHT($E13,4))-VALUE(LEFT($E13,4)))+1),AI13/((1+Vychodiská!$C$167)^CQ$2),0)</f>
        <v>0</v>
      </c>
      <c r="CR13" s="74">
        <f>IF(CR$2&lt;=((VALUE(RIGHT($E13,4))-VALUE(LEFT($E13,4)))+1),AJ13/((1+Vychodiská!$C$167)^CR$2),0)</f>
        <v>0</v>
      </c>
      <c r="CS13" s="77">
        <f t="shared" si="4"/>
        <v>-6129807.692307692</v>
      </c>
      <c r="CT13" s="73"/>
    </row>
    <row r="14" spans="1:98" s="80" customFormat="1" ht="31" customHeight="1" x14ac:dyDescent="0.35">
      <c r="A14" s="70">
        <v>12</v>
      </c>
      <c r="B14" s="71" t="s">
        <v>63</v>
      </c>
      <c r="C14" s="71" t="str">
        <f>INDEX(Data!$D$3:$D$29,MATCH(Investície!A14,Data!$A$3:$A$29,0))</f>
        <v>Absorpčné tepelné čerpadlo (ATČ)</v>
      </c>
      <c r="D14" s="72">
        <f>INDEX(Data!$M$3:$M$29,MATCH(Investície!A14,Data!$A$3:$A$29,0))</f>
        <v>20</v>
      </c>
      <c r="E14" s="72">
        <f>INDEX(Data!$J$3:$J$29,MATCH(Investície!A14,Data!$A$3:$A$29,0))</f>
        <v>2027</v>
      </c>
      <c r="F14" s="74">
        <f>INDEX(Data!$H$3:$H$29,MATCH(A14,Data!$A$3:$A$29,0))</f>
        <v>10000000</v>
      </c>
      <c r="G14" s="73">
        <f t="shared" si="2"/>
        <v>10000000</v>
      </c>
      <c r="H14" s="73">
        <f t="shared" si="0"/>
        <v>10000000</v>
      </c>
      <c r="I14" s="73">
        <f t="shared" si="0"/>
        <v>10000000</v>
      </c>
      <c r="J14" s="73">
        <f t="shared" si="0"/>
        <v>10000000</v>
      </c>
      <c r="K14" s="73">
        <f t="shared" si="0"/>
        <v>10000000</v>
      </c>
      <c r="L14" s="73">
        <f t="shared" si="0"/>
        <v>10000000</v>
      </c>
      <c r="M14" s="73">
        <f t="shared" si="0"/>
        <v>10000000</v>
      </c>
      <c r="N14" s="73">
        <f t="shared" si="0"/>
        <v>10000000</v>
      </c>
      <c r="O14" s="73">
        <f t="shared" si="0"/>
        <v>10000000</v>
      </c>
      <c r="P14" s="73">
        <f t="shared" si="0"/>
        <v>10000000</v>
      </c>
      <c r="Q14" s="73">
        <f t="shared" si="0"/>
        <v>10000000</v>
      </c>
      <c r="R14" s="73">
        <f t="shared" si="0"/>
        <v>10000000</v>
      </c>
      <c r="S14" s="73">
        <f t="shared" si="0"/>
        <v>10000000</v>
      </c>
      <c r="T14" s="73">
        <f t="shared" si="0"/>
        <v>10000000</v>
      </c>
      <c r="U14" s="73">
        <f t="shared" si="0"/>
        <v>10000000</v>
      </c>
      <c r="V14" s="73">
        <f t="shared" si="0"/>
        <v>10000000</v>
      </c>
      <c r="W14" s="73">
        <f t="shared" si="0"/>
        <v>10000000</v>
      </c>
      <c r="X14" s="73">
        <f t="shared" si="1"/>
        <v>10000000</v>
      </c>
      <c r="Y14" s="73">
        <f t="shared" si="1"/>
        <v>10000000</v>
      </c>
      <c r="Z14" s="73">
        <f t="shared" si="1"/>
        <v>10000000</v>
      </c>
      <c r="AA14" s="73">
        <f t="shared" si="1"/>
        <v>10000000</v>
      </c>
      <c r="AB14" s="73">
        <f t="shared" si="1"/>
        <v>10000000</v>
      </c>
      <c r="AC14" s="73">
        <f t="shared" si="1"/>
        <v>10000000</v>
      </c>
      <c r="AD14" s="73">
        <f t="shared" si="1"/>
        <v>10000000</v>
      </c>
      <c r="AE14" s="73">
        <f t="shared" si="1"/>
        <v>10000000</v>
      </c>
      <c r="AF14" s="73">
        <f t="shared" si="1"/>
        <v>10000000</v>
      </c>
      <c r="AG14" s="73">
        <f t="shared" si="1"/>
        <v>10000000</v>
      </c>
      <c r="AH14" s="73">
        <f t="shared" si="1"/>
        <v>10000000</v>
      </c>
      <c r="AI14" s="73">
        <f t="shared" si="1"/>
        <v>10000000</v>
      </c>
      <c r="AJ14" s="74">
        <f t="shared" si="1"/>
        <v>10000000</v>
      </c>
      <c r="AK14" s="73">
        <f t="shared" si="3"/>
        <v>10000000</v>
      </c>
      <c r="AL14" s="73">
        <f>SUM($G14:H14)</f>
        <v>20000000</v>
      </c>
      <c r="AM14" s="73">
        <f>SUM($G14:I14)</f>
        <v>30000000</v>
      </c>
      <c r="AN14" s="73">
        <f>SUM($G14:J14)</f>
        <v>40000000</v>
      </c>
      <c r="AO14" s="73">
        <f>SUM($G14:K14)</f>
        <v>50000000</v>
      </c>
      <c r="AP14" s="73">
        <f>SUM($G14:L14)</f>
        <v>60000000</v>
      </c>
      <c r="AQ14" s="73">
        <f>SUM($G14:M14)</f>
        <v>70000000</v>
      </c>
      <c r="AR14" s="73">
        <f>SUM($G14:N14)</f>
        <v>80000000</v>
      </c>
      <c r="AS14" s="73">
        <f>SUM($G14:O14)</f>
        <v>90000000</v>
      </c>
      <c r="AT14" s="73">
        <f>SUM($G14:P14)</f>
        <v>100000000</v>
      </c>
      <c r="AU14" s="73">
        <f>SUM($G14:Q14)</f>
        <v>110000000</v>
      </c>
      <c r="AV14" s="73">
        <f>SUM($G14:R14)</f>
        <v>120000000</v>
      </c>
      <c r="AW14" s="73">
        <f>SUM($G14:S14)</f>
        <v>130000000</v>
      </c>
      <c r="AX14" s="73">
        <f>SUM($G14:T14)</f>
        <v>140000000</v>
      </c>
      <c r="AY14" s="73">
        <f>SUM($G14:U14)</f>
        <v>150000000</v>
      </c>
      <c r="AZ14" s="73">
        <f>SUM($G14:V14)</f>
        <v>160000000</v>
      </c>
      <c r="BA14" s="73">
        <f>SUM($G14:W14)</f>
        <v>170000000</v>
      </c>
      <c r="BB14" s="73">
        <f>SUM($G14:X14)</f>
        <v>180000000</v>
      </c>
      <c r="BC14" s="73">
        <f>SUM($G14:Y14)</f>
        <v>190000000</v>
      </c>
      <c r="BD14" s="73">
        <f>SUM($G14:Z14)</f>
        <v>200000000</v>
      </c>
      <c r="BE14" s="73">
        <f>SUM($G14:AA14)</f>
        <v>210000000</v>
      </c>
      <c r="BF14" s="73">
        <f>SUM($G14:AB14)</f>
        <v>220000000</v>
      </c>
      <c r="BG14" s="73">
        <f>SUM($G14:AC14)</f>
        <v>230000000</v>
      </c>
      <c r="BH14" s="73">
        <f>SUM($G14:AD14)</f>
        <v>240000000</v>
      </c>
      <c r="BI14" s="73">
        <f>SUM($G14:AE14)</f>
        <v>250000000</v>
      </c>
      <c r="BJ14" s="73">
        <f>SUM($G14:AF14)</f>
        <v>260000000</v>
      </c>
      <c r="BK14" s="73">
        <f>SUM($G14:AG14)</f>
        <v>270000000</v>
      </c>
      <c r="BL14" s="73">
        <f>SUM($G14:AH14)</f>
        <v>280000000</v>
      </c>
      <c r="BM14" s="73">
        <f>SUM($G14:AI14)</f>
        <v>290000000</v>
      </c>
      <c r="BN14" s="73">
        <f>SUM($G14:AJ14)</f>
        <v>300000000</v>
      </c>
      <c r="BO14" s="76">
        <f>IF(BO$2&lt;=((VALUE(RIGHT($E14,4))-VALUE(LEFT($E14,4)))+1),G14/((1+Vychodiská!$C$167)^BO$2),0)</f>
        <v>9615384.615384616</v>
      </c>
      <c r="BP14" s="73">
        <f>IF(BP$2&lt;=((VALUE(RIGHT($E14,4))-VALUE(LEFT($E14,4)))+1),H14/((1+Vychodiská!$C$167)^BP$2),0)</f>
        <v>0</v>
      </c>
      <c r="BQ14" s="73">
        <f>IF(BQ$2&lt;=((VALUE(RIGHT($E14,4))-VALUE(LEFT($E14,4)))+1),I14/((1+Vychodiská!$C$167)^BQ$2),0)</f>
        <v>0</v>
      </c>
      <c r="BR14" s="73">
        <f>IF(BR$2&lt;=((VALUE(RIGHT($E14,4))-VALUE(LEFT($E14,4)))+1),J14/((1+Vychodiská!$C$167)^BR$2),0)</f>
        <v>0</v>
      </c>
      <c r="BS14" s="73">
        <f>IF(BS$2&lt;=((VALUE(RIGHT($E14,4))-VALUE(LEFT($E14,4)))+1),K14/((1+Vychodiská!$C$167)^BS$2),0)</f>
        <v>0</v>
      </c>
      <c r="BT14" s="73">
        <f>IF(BT$2&lt;=((VALUE(RIGHT($E14,4))-VALUE(LEFT($E14,4)))+1),L14/((1+Vychodiská!$C$167)^BT$2),0)</f>
        <v>0</v>
      </c>
      <c r="BU14" s="73">
        <f>IF(BU$2&lt;=((VALUE(RIGHT($E14,4))-VALUE(LEFT($E14,4)))+1),M14/((1+Vychodiská!$C$167)^BU$2),0)</f>
        <v>0</v>
      </c>
      <c r="BV14" s="73">
        <f>IF(BV$2&lt;=((VALUE(RIGHT($E14,4))-VALUE(LEFT($E14,4)))+1),N14/((1+Vychodiská!$C$167)^BV$2),0)</f>
        <v>0</v>
      </c>
      <c r="BW14" s="73">
        <f>IF(BW$2&lt;=((VALUE(RIGHT($E14,4))-VALUE(LEFT($E14,4)))+1),O14/((1+Vychodiská!$C$167)^BW$2),0)</f>
        <v>0</v>
      </c>
      <c r="BX14" s="73">
        <f>IF(BX$2&lt;=((VALUE(RIGHT($E14,4))-VALUE(LEFT($E14,4)))+1),P14/((1+Vychodiská!$C$167)^BX$2),0)</f>
        <v>0</v>
      </c>
      <c r="BY14" s="73">
        <f>IF(BY$2&lt;=((VALUE(RIGHT($E14,4))-VALUE(LEFT($E14,4)))+1),Q14/((1+Vychodiská!$C$167)^BY$2),0)</f>
        <v>0</v>
      </c>
      <c r="BZ14" s="73">
        <f>IF(BZ$2&lt;=((VALUE(RIGHT($E14,4))-VALUE(LEFT($E14,4)))+1),R14/((1+Vychodiská!$C$167)^BZ$2),0)</f>
        <v>0</v>
      </c>
      <c r="CA14" s="73">
        <f>IF(CA$2&lt;=((VALUE(RIGHT($E14,4))-VALUE(LEFT($E14,4)))+1),S14/((1+Vychodiská!$C$167)^CA$2),0)</f>
        <v>0</v>
      </c>
      <c r="CB14" s="73">
        <f>IF(CB$2&lt;=((VALUE(RIGHT($E14,4))-VALUE(LEFT($E14,4)))+1),T14/((1+Vychodiská!$C$167)^CB$2),0)</f>
        <v>0</v>
      </c>
      <c r="CC14" s="73">
        <f>IF(CC$2&lt;=((VALUE(RIGHT($E14,4))-VALUE(LEFT($E14,4)))+1),U14/((1+Vychodiská!$C$167)^CC$2),0)</f>
        <v>0</v>
      </c>
      <c r="CD14" s="73">
        <f>IF(CD$2&lt;=((VALUE(RIGHT($E14,4))-VALUE(LEFT($E14,4)))+1),V14/((1+Vychodiská!$C$167)^CD$2),0)</f>
        <v>0</v>
      </c>
      <c r="CE14" s="73">
        <f>IF(CE$2&lt;=((VALUE(RIGHT($E14,4))-VALUE(LEFT($E14,4)))+1),W14/((1+Vychodiská!$C$167)^CE$2),0)</f>
        <v>0</v>
      </c>
      <c r="CF14" s="73">
        <f>IF(CF$2&lt;=((VALUE(RIGHT($E14,4))-VALUE(LEFT($E14,4)))+1),X14/((1+Vychodiská!$C$167)^CF$2),0)</f>
        <v>0</v>
      </c>
      <c r="CG14" s="73">
        <f>IF(CG$2&lt;=((VALUE(RIGHT($E14,4))-VALUE(LEFT($E14,4)))+1),Y14/((1+Vychodiská!$C$167)^CG$2),0)</f>
        <v>0</v>
      </c>
      <c r="CH14" s="73">
        <f>IF(CH$2&lt;=((VALUE(RIGHT($E14,4))-VALUE(LEFT($E14,4)))+1),Z14/((1+Vychodiská!$C$167)^CH$2),0)</f>
        <v>0</v>
      </c>
      <c r="CI14" s="73">
        <f>IF(CI$2&lt;=((VALUE(RIGHT($E14,4))-VALUE(LEFT($E14,4)))+1),AA14/((1+Vychodiská!$C$167)^CI$2),0)</f>
        <v>0</v>
      </c>
      <c r="CJ14" s="73">
        <f>IF(CJ$2&lt;=((VALUE(RIGHT($E14,4))-VALUE(LEFT($E14,4)))+1),AB14/((1+Vychodiská!$C$167)^CJ$2),0)</f>
        <v>0</v>
      </c>
      <c r="CK14" s="73">
        <f>IF(CK$2&lt;=((VALUE(RIGHT($E14,4))-VALUE(LEFT($E14,4)))+1),AC14/((1+Vychodiská!$C$167)^CK$2),0)</f>
        <v>0</v>
      </c>
      <c r="CL14" s="73">
        <f>IF(CL$2&lt;=((VALUE(RIGHT($E14,4))-VALUE(LEFT($E14,4)))+1),AD14/((1+Vychodiská!$C$167)^CL$2),0)</f>
        <v>0</v>
      </c>
      <c r="CM14" s="73">
        <f>IF(CM$2&lt;=((VALUE(RIGHT($E14,4))-VALUE(LEFT($E14,4)))+1),AE14/((1+Vychodiská!$C$167)^CM$2),0)</f>
        <v>0</v>
      </c>
      <c r="CN14" s="73">
        <f>IF(CN$2&lt;=((VALUE(RIGHT($E14,4))-VALUE(LEFT($E14,4)))+1),AF14/((1+Vychodiská!$C$167)^CN$2),0)</f>
        <v>0</v>
      </c>
      <c r="CO14" s="73">
        <f>IF(CO$2&lt;=((VALUE(RIGHT($E14,4))-VALUE(LEFT($E14,4)))+1),AG14/((1+Vychodiská!$C$167)^CO$2),0)</f>
        <v>0</v>
      </c>
      <c r="CP14" s="73">
        <f>IF(CP$2&lt;=((VALUE(RIGHT($E14,4))-VALUE(LEFT($E14,4)))+1),AH14/((1+Vychodiská!$C$167)^CP$2),0)</f>
        <v>0</v>
      </c>
      <c r="CQ14" s="73">
        <f>IF(CQ$2&lt;=((VALUE(RIGHT($E14,4))-VALUE(LEFT($E14,4)))+1),AI14/((1+Vychodiská!$C$167)^CQ$2),0)</f>
        <v>0</v>
      </c>
      <c r="CR14" s="74">
        <f>IF(CR$2&lt;=((VALUE(RIGHT($E14,4))-VALUE(LEFT($E14,4)))+1),AJ14/((1+Vychodiská!$C$167)^CR$2),0)</f>
        <v>0</v>
      </c>
      <c r="CS14" s="77">
        <f t="shared" si="4"/>
        <v>-9615384.615384616</v>
      </c>
      <c r="CT14" s="73"/>
    </row>
    <row r="15" spans="1:98" s="80" customFormat="1" ht="31" customHeight="1" x14ac:dyDescent="0.35">
      <c r="A15" s="70">
        <v>13</v>
      </c>
      <c r="B15" s="71" t="s">
        <v>67</v>
      </c>
      <c r="C15" s="71" t="str">
        <f>INDEX(Data!$D$3:$D$29,MATCH(Investície!A15,Data!$A$3:$A$29,0))</f>
        <v>Rekonštrukcia spoločnej vysoko napäťovej rozvodne R22.1 pre závod Košice</v>
      </c>
      <c r="D15" s="72">
        <f>INDEX(Data!$M$3:$M$29,MATCH(Investície!A15,Data!$A$3:$A$29,0))</f>
        <v>20</v>
      </c>
      <c r="E15" s="72" t="str">
        <f>INDEX(Data!$J$3:$J$29,MATCH(Investície!A15,Data!$A$3:$A$29,0))</f>
        <v>2023-2024</v>
      </c>
      <c r="F15" s="74">
        <f>INDEX(Data!$H$3:$H$29,MATCH(A15,Data!$A$3:$A$29,0))</f>
        <v>1582156.31</v>
      </c>
      <c r="G15" s="73">
        <f t="shared" si="2"/>
        <v>791078.15500000003</v>
      </c>
      <c r="H15" s="73">
        <f t="shared" si="0"/>
        <v>791078.15500000003</v>
      </c>
      <c r="I15" s="73">
        <f t="shared" si="0"/>
        <v>791078.15500000003</v>
      </c>
      <c r="J15" s="73">
        <f t="shared" si="0"/>
        <v>791078.15500000003</v>
      </c>
      <c r="K15" s="73">
        <f t="shared" si="0"/>
        <v>791078.15500000003</v>
      </c>
      <c r="L15" s="73">
        <f t="shared" si="0"/>
        <v>791078.15500000003</v>
      </c>
      <c r="M15" s="73">
        <f t="shared" si="0"/>
        <v>791078.15500000003</v>
      </c>
      <c r="N15" s="73">
        <f t="shared" si="0"/>
        <v>791078.15500000003</v>
      </c>
      <c r="O15" s="73">
        <f t="shared" si="0"/>
        <v>791078.15500000003</v>
      </c>
      <c r="P15" s="73">
        <f t="shared" si="0"/>
        <v>791078.15500000003</v>
      </c>
      <c r="Q15" s="73">
        <f t="shared" si="0"/>
        <v>791078.15500000003</v>
      </c>
      <c r="R15" s="73">
        <f t="shared" si="0"/>
        <v>791078.15500000003</v>
      </c>
      <c r="S15" s="73">
        <f t="shared" si="0"/>
        <v>791078.15500000003</v>
      </c>
      <c r="T15" s="73">
        <f t="shared" si="0"/>
        <v>791078.15500000003</v>
      </c>
      <c r="U15" s="73">
        <f t="shared" si="0"/>
        <v>791078.15500000003</v>
      </c>
      <c r="V15" s="73">
        <f t="shared" si="0"/>
        <v>791078.15500000003</v>
      </c>
      <c r="W15" s="73">
        <f t="shared" si="0"/>
        <v>791078.15500000003</v>
      </c>
      <c r="X15" s="73">
        <f t="shared" si="1"/>
        <v>791078.15500000003</v>
      </c>
      <c r="Y15" s="73">
        <f t="shared" si="1"/>
        <v>791078.15500000003</v>
      </c>
      <c r="Z15" s="73">
        <f t="shared" si="1"/>
        <v>791078.15500000003</v>
      </c>
      <c r="AA15" s="73">
        <f t="shared" si="1"/>
        <v>791078.15500000003</v>
      </c>
      <c r="AB15" s="73">
        <f t="shared" si="1"/>
        <v>791078.15500000003</v>
      </c>
      <c r="AC15" s="73">
        <f t="shared" si="1"/>
        <v>791078.15500000003</v>
      </c>
      <c r="AD15" s="73">
        <f t="shared" si="1"/>
        <v>791078.15500000003</v>
      </c>
      <c r="AE15" s="73">
        <f t="shared" si="1"/>
        <v>791078.15500000003</v>
      </c>
      <c r="AF15" s="73">
        <f t="shared" si="1"/>
        <v>791078.15500000003</v>
      </c>
      <c r="AG15" s="73">
        <f t="shared" si="1"/>
        <v>791078.15500000003</v>
      </c>
      <c r="AH15" s="73">
        <f t="shared" si="1"/>
        <v>791078.15500000003</v>
      </c>
      <c r="AI15" s="73">
        <f t="shared" si="1"/>
        <v>791078.15500000003</v>
      </c>
      <c r="AJ15" s="74">
        <f t="shared" si="1"/>
        <v>791078.15500000003</v>
      </c>
      <c r="AK15" s="73">
        <f t="shared" si="3"/>
        <v>791078.15500000003</v>
      </c>
      <c r="AL15" s="73">
        <f>SUM($G15:H15)</f>
        <v>1582156.31</v>
      </c>
      <c r="AM15" s="73">
        <f>SUM($G15:I15)</f>
        <v>2373234.4649999999</v>
      </c>
      <c r="AN15" s="73">
        <f>SUM($G15:J15)</f>
        <v>3164312.62</v>
      </c>
      <c r="AO15" s="73">
        <f>SUM($G15:K15)</f>
        <v>3955390.7750000004</v>
      </c>
      <c r="AP15" s="73">
        <f>SUM($G15:L15)</f>
        <v>4746468.9300000006</v>
      </c>
      <c r="AQ15" s="73">
        <f>SUM($G15:M15)</f>
        <v>5537547.0850000009</v>
      </c>
      <c r="AR15" s="73">
        <f>SUM($G15:N15)</f>
        <v>6328625.2400000012</v>
      </c>
      <c r="AS15" s="73">
        <f>SUM($G15:O15)</f>
        <v>7119703.3950000014</v>
      </c>
      <c r="AT15" s="73">
        <f>SUM($G15:P15)</f>
        <v>7910781.5500000017</v>
      </c>
      <c r="AU15" s="73">
        <f>SUM($G15:Q15)</f>
        <v>8701859.7050000019</v>
      </c>
      <c r="AV15" s="73">
        <f>SUM($G15:R15)</f>
        <v>9492937.8600000013</v>
      </c>
      <c r="AW15" s="73">
        <f>SUM($G15:S15)</f>
        <v>10284016.015000001</v>
      </c>
      <c r="AX15" s="73">
        <f>SUM($G15:T15)</f>
        <v>11075094.17</v>
      </c>
      <c r="AY15" s="73">
        <f>SUM($G15:U15)</f>
        <v>11866172.324999999</v>
      </c>
      <c r="AZ15" s="73">
        <f>SUM($G15:V15)</f>
        <v>12657250.479999999</v>
      </c>
      <c r="BA15" s="73">
        <f>SUM($G15:W15)</f>
        <v>13448328.634999998</v>
      </c>
      <c r="BB15" s="73">
        <f>SUM($G15:X15)</f>
        <v>14239406.789999997</v>
      </c>
      <c r="BC15" s="73">
        <f>SUM($G15:Y15)</f>
        <v>15030484.944999997</v>
      </c>
      <c r="BD15" s="73">
        <f>SUM($G15:Z15)</f>
        <v>15821563.099999996</v>
      </c>
      <c r="BE15" s="73">
        <f>SUM($G15:AA15)</f>
        <v>16612641.254999995</v>
      </c>
      <c r="BF15" s="73">
        <f>SUM($G15:AB15)</f>
        <v>17403719.409999996</v>
      </c>
      <c r="BG15" s="73">
        <f>SUM($G15:AC15)</f>
        <v>18194797.564999998</v>
      </c>
      <c r="BH15" s="73">
        <f>SUM($G15:AD15)</f>
        <v>18985875.719999999</v>
      </c>
      <c r="BI15" s="73">
        <f>SUM($G15:AE15)</f>
        <v>19776953.875</v>
      </c>
      <c r="BJ15" s="73">
        <f>SUM($G15:AF15)</f>
        <v>20568032.030000001</v>
      </c>
      <c r="BK15" s="73">
        <f>SUM($G15:AG15)</f>
        <v>21359110.185000002</v>
      </c>
      <c r="BL15" s="73">
        <f>SUM($G15:AH15)</f>
        <v>22150188.340000004</v>
      </c>
      <c r="BM15" s="73">
        <f>SUM($G15:AI15)</f>
        <v>22941266.495000005</v>
      </c>
      <c r="BN15" s="73">
        <f>SUM($G15:AJ15)</f>
        <v>23732344.650000006</v>
      </c>
      <c r="BO15" s="76">
        <f>IF(BO$2&lt;=((VALUE(RIGHT($E15,4))-VALUE(LEFT($E15,4)))+1),G15/((1+Vychodiská!$C$167)^BO$2),0)</f>
        <v>760652.07211538462</v>
      </c>
      <c r="BP15" s="73">
        <f>IF(BP$2&lt;=((VALUE(RIGHT($E15,4))-VALUE(LEFT($E15,4)))+1),H15/((1+Vychodiská!$C$167)^BP$2),0)</f>
        <v>731396.22318786976</v>
      </c>
      <c r="BQ15" s="73">
        <f>IF(BQ$2&lt;=((VALUE(RIGHT($E15,4))-VALUE(LEFT($E15,4)))+1),I15/((1+Vychodiská!$C$167)^BQ$2),0)</f>
        <v>0</v>
      </c>
      <c r="BR15" s="73">
        <f>IF(BR$2&lt;=((VALUE(RIGHT($E15,4))-VALUE(LEFT($E15,4)))+1),J15/((1+Vychodiská!$C$167)^BR$2),0)</f>
        <v>0</v>
      </c>
      <c r="BS15" s="73">
        <f>IF(BS$2&lt;=((VALUE(RIGHT($E15,4))-VALUE(LEFT($E15,4)))+1),K15/((1+Vychodiská!$C$167)^BS$2),0)</f>
        <v>0</v>
      </c>
      <c r="BT15" s="73">
        <f>IF(BT$2&lt;=((VALUE(RIGHT($E15,4))-VALUE(LEFT($E15,4)))+1),L15/((1+Vychodiská!$C$167)^BT$2),0)</f>
        <v>0</v>
      </c>
      <c r="BU15" s="73">
        <f>IF(BU$2&lt;=((VALUE(RIGHT($E15,4))-VALUE(LEFT($E15,4)))+1),M15/((1+Vychodiská!$C$167)^BU$2),0)</f>
        <v>0</v>
      </c>
      <c r="BV15" s="73">
        <f>IF(BV$2&lt;=((VALUE(RIGHT($E15,4))-VALUE(LEFT($E15,4)))+1),N15/((1+Vychodiská!$C$167)^BV$2),0)</f>
        <v>0</v>
      </c>
      <c r="BW15" s="73">
        <f>IF(BW$2&lt;=((VALUE(RIGHT($E15,4))-VALUE(LEFT($E15,4)))+1),O15/((1+Vychodiská!$C$167)^BW$2),0)</f>
        <v>0</v>
      </c>
      <c r="BX15" s="73">
        <f>IF(BX$2&lt;=((VALUE(RIGHT($E15,4))-VALUE(LEFT($E15,4)))+1),P15/((1+Vychodiská!$C$167)^BX$2),0)</f>
        <v>0</v>
      </c>
      <c r="BY15" s="73">
        <f>IF(BY$2&lt;=((VALUE(RIGHT($E15,4))-VALUE(LEFT($E15,4)))+1),Q15/((1+Vychodiská!$C$167)^BY$2),0)</f>
        <v>0</v>
      </c>
      <c r="BZ15" s="73">
        <f>IF(BZ$2&lt;=((VALUE(RIGHT($E15,4))-VALUE(LEFT($E15,4)))+1),R15/((1+Vychodiská!$C$167)^BZ$2),0)</f>
        <v>0</v>
      </c>
      <c r="CA15" s="73">
        <f>IF(CA$2&lt;=((VALUE(RIGHT($E15,4))-VALUE(LEFT($E15,4)))+1),S15/((1+Vychodiská!$C$167)^CA$2),0)</f>
        <v>0</v>
      </c>
      <c r="CB15" s="73">
        <f>IF(CB$2&lt;=((VALUE(RIGHT($E15,4))-VALUE(LEFT($E15,4)))+1),T15/((1+Vychodiská!$C$167)^CB$2),0)</f>
        <v>0</v>
      </c>
      <c r="CC15" s="73">
        <f>IF(CC$2&lt;=((VALUE(RIGHT($E15,4))-VALUE(LEFT($E15,4)))+1),U15/((1+Vychodiská!$C$167)^CC$2),0)</f>
        <v>0</v>
      </c>
      <c r="CD15" s="73">
        <f>IF(CD$2&lt;=((VALUE(RIGHT($E15,4))-VALUE(LEFT($E15,4)))+1),V15/((1+Vychodiská!$C$167)^CD$2),0)</f>
        <v>0</v>
      </c>
      <c r="CE15" s="73">
        <f>IF(CE$2&lt;=((VALUE(RIGHT($E15,4))-VALUE(LEFT($E15,4)))+1),W15/((1+Vychodiská!$C$167)^CE$2),0)</f>
        <v>0</v>
      </c>
      <c r="CF15" s="73">
        <f>IF(CF$2&lt;=((VALUE(RIGHT($E15,4))-VALUE(LEFT($E15,4)))+1),X15/((1+Vychodiská!$C$167)^CF$2),0)</f>
        <v>0</v>
      </c>
      <c r="CG15" s="73">
        <f>IF(CG$2&lt;=((VALUE(RIGHT($E15,4))-VALUE(LEFT($E15,4)))+1),Y15/((1+Vychodiská!$C$167)^CG$2),0)</f>
        <v>0</v>
      </c>
      <c r="CH15" s="73">
        <f>IF(CH$2&lt;=((VALUE(RIGHT($E15,4))-VALUE(LEFT($E15,4)))+1),Z15/((1+Vychodiská!$C$167)^CH$2),0)</f>
        <v>0</v>
      </c>
      <c r="CI15" s="73">
        <f>IF(CI$2&lt;=((VALUE(RIGHT($E15,4))-VALUE(LEFT($E15,4)))+1),AA15/((1+Vychodiská!$C$167)^CI$2),0)</f>
        <v>0</v>
      </c>
      <c r="CJ15" s="73">
        <f>IF(CJ$2&lt;=((VALUE(RIGHT($E15,4))-VALUE(LEFT($E15,4)))+1),AB15/((1+Vychodiská!$C$167)^CJ$2),0)</f>
        <v>0</v>
      </c>
      <c r="CK15" s="73">
        <f>IF(CK$2&lt;=((VALUE(RIGHT($E15,4))-VALUE(LEFT($E15,4)))+1),AC15/((1+Vychodiská!$C$167)^CK$2),0)</f>
        <v>0</v>
      </c>
      <c r="CL15" s="73">
        <f>IF(CL$2&lt;=((VALUE(RIGHT($E15,4))-VALUE(LEFT($E15,4)))+1),AD15/((1+Vychodiská!$C$167)^CL$2),0)</f>
        <v>0</v>
      </c>
      <c r="CM15" s="73">
        <f>IF(CM$2&lt;=((VALUE(RIGHT($E15,4))-VALUE(LEFT($E15,4)))+1),AE15/((1+Vychodiská!$C$167)^CM$2),0)</f>
        <v>0</v>
      </c>
      <c r="CN15" s="73">
        <f>IF(CN$2&lt;=((VALUE(RIGHT($E15,4))-VALUE(LEFT($E15,4)))+1),AF15/((1+Vychodiská!$C$167)^CN$2),0)</f>
        <v>0</v>
      </c>
      <c r="CO15" s="73">
        <f>IF(CO$2&lt;=((VALUE(RIGHT($E15,4))-VALUE(LEFT($E15,4)))+1),AG15/((1+Vychodiská!$C$167)^CO$2),0)</f>
        <v>0</v>
      </c>
      <c r="CP15" s="73">
        <f>IF(CP$2&lt;=((VALUE(RIGHT($E15,4))-VALUE(LEFT($E15,4)))+1),AH15/((1+Vychodiská!$C$167)^CP$2),0)</f>
        <v>0</v>
      </c>
      <c r="CQ15" s="73">
        <f>IF(CQ$2&lt;=((VALUE(RIGHT($E15,4))-VALUE(LEFT($E15,4)))+1),AI15/((1+Vychodiská!$C$167)^CQ$2),0)</f>
        <v>0</v>
      </c>
      <c r="CR15" s="74">
        <f>IF(CR$2&lt;=((VALUE(RIGHT($E15,4))-VALUE(LEFT($E15,4)))+1),AJ15/((1+Vychodiská!$C$167)^CR$2),0)</f>
        <v>0</v>
      </c>
      <c r="CS15" s="77">
        <f t="shared" si="4"/>
        <v>-1492048.2953032544</v>
      </c>
      <c r="CT15" s="73"/>
    </row>
    <row r="16" spans="1:98" s="80" customFormat="1" ht="31" customHeight="1" x14ac:dyDescent="0.35">
      <c r="A16" s="70">
        <v>14</v>
      </c>
      <c r="B16" s="71" t="s">
        <v>67</v>
      </c>
      <c r="C16" s="71" t="str">
        <f>INDEX(Data!$D$3:$D$29,MATCH(Investície!A16,Data!$A$3:$A$29,0))</f>
        <v>Rekonštrukcia spoločnej vysoko napäťovej rozvodne R24.1 pre závod Košice</v>
      </c>
      <c r="D16" s="72">
        <f>INDEX(Data!$M$3:$M$29,MATCH(Investície!A16,Data!$A$3:$A$29,0))</f>
        <v>20</v>
      </c>
      <c r="E16" s="72" t="str">
        <f>INDEX(Data!$J$3:$J$29,MATCH(Investície!A16,Data!$A$3:$A$29,0))</f>
        <v>2024-2025</v>
      </c>
      <c r="F16" s="74">
        <f>INDEX(Data!$H$3:$H$29,MATCH(A16,Data!$A$3:$A$29,0))</f>
        <v>1400000</v>
      </c>
      <c r="G16" s="73">
        <f t="shared" si="2"/>
        <v>700000</v>
      </c>
      <c r="H16" s="73">
        <f t="shared" si="0"/>
        <v>700000</v>
      </c>
      <c r="I16" s="73">
        <f t="shared" si="0"/>
        <v>700000</v>
      </c>
      <c r="J16" s="73">
        <f t="shared" si="0"/>
        <v>700000</v>
      </c>
      <c r="K16" s="73">
        <f t="shared" si="0"/>
        <v>700000</v>
      </c>
      <c r="L16" s="73">
        <f t="shared" si="0"/>
        <v>700000</v>
      </c>
      <c r="M16" s="73">
        <f t="shared" si="0"/>
        <v>700000</v>
      </c>
      <c r="N16" s="73">
        <f t="shared" si="0"/>
        <v>700000</v>
      </c>
      <c r="O16" s="73">
        <f t="shared" si="0"/>
        <v>700000</v>
      </c>
      <c r="P16" s="73">
        <f t="shared" si="0"/>
        <v>700000</v>
      </c>
      <c r="Q16" s="73">
        <f t="shared" si="0"/>
        <v>700000</v>
      </c>
      <c r="R16" s="73">
        <f t="shared" si="0"/>
        <v>700000</v>
      </c>
      <c r="S16" s="73">
        <f t="shared" si="0"/>
        <v>700000</v>
      </c>
      <c r="T16" s="73">
        <f t="shared" si="0"/>
        <v>700000</v>
      </c>
      <c r="U16" s="73">
        <f t="shared" si="0"/>
        <v>700000</v>
      </c>
      <c r="V16" s="73">
        <f t="shared" si="0"/>
        <v>700000</v>
      </c>
      <c r="W16" s="73">
        <f t="shared" si="0"/>
        <v>700000</v>
      </c>
      <c r="X16" s="73">
        <f t="shared" si="1"/>
        <v>700000</v>
      </c>
      <c r="Y16" s="73">
        <f t="shared" si="1"/>
        <v>700000</v>
      </c>
      <c r="Z16" s="73">
        <f t="shared" si="1"/>
        <v>700000</v>
      </c>
      <c r="AA16" s="73">
        <f t="shared" si="1"/>
        <v>700000</v>
      </c>
      <c r="AB16" s="73">
        <f t="shared" si="1"/>
        <v>700000</v>
      </c>
      <c r="AC16" s="73">
        <f t="shared" si="1"/>
        <v>700000</v>
      </c>
      <c r="AD16" s="73">
        <f t="shared" si="1"/>
        <v>700000</v>
      </c>
      <c r="AE16" s="73">
        <f t="shared" si="1"/>
        <v>700000</v>
      </c>
      <c r="AF16" s="73">
        <f t="shared" si="1"/>
        <v>700000</v>
      </c>
      <c r="AG16" s="73">
        <f t="shared" si="1"/>
        <v>700000</v>
      </c>
      <c r="AH16" s="73">
        <f t="shared" si="1"/>
        <v>700000</v>
      </c>
      <c r="AI16" s="73">
        <f t="shared" si="1"/>
        <v>700000</v>
      </c>
      <c r="AJ16" s="74">
        <f t="shared" si="1"/>
        <v>700000</v>
      </c>
      <c r="AK16" s="73">
        <f t="shared" si="3"/>
        <v>700000</v>
      </c>
      <c r="AL16" s="73">
        <f>SUM($G16:H16)</f>
        <v>1400000</v>
      </c>
      <c r="AM16" s="73">
        <f>SUM($G16:I16)</f>
        <v>2100000</v>
      </c>
      <c r="AN16" s="73">
        <f>SUM($G16:J16)</f>
        <v>2800000</v>
      </c>
      <c r="AO16" s="73">
        <f>SUM($G16:K16)</f>
        <v>3500000</v>
      </c>
      <c r="AP16" s="73">
        <f>SUM($G16:L16)</f>
        <v>4200000</v>
      </c>
      <c r="AQ16" s="73">
        <f>SUM($G16:M16)</f>
        <v>4900000</v>
      </c>
      <c r="AR16" s="73">
        <f>SUM($G16:N16)</f>
        <v>5600000</v>
      </c>
      <c r="AS16" s="73">
        <f>SUM($G16:O16)</f>
        <v>6300000</v>
      </c>
      <c r="AT16" s="73">
        <f>SUM($G16:P16)</f>
        <v>7000000</v>
      </c>
      <c r="AU16" s="73">
        <f>SUM($G16:Q16)</f>
        <v>7700000</v>
      </c>
      <c r="AV16" s="73">
        <f>SUM($G16:R16)</f>
        <v>8400000</v>
      </c>
      <c r="AW16" s="73">
        <f>SUM($G16:S16)</f>
        <v>9100000</v>
      </c>
      <c r="AX16" s="73">
        <f>SUM($G16:T16)</f>
        <v>9800000</v>
      </c>
      <c r="AY16" s="73">
        <f>SUM($G16:U16)</f>
        <v>10500000</v>
      </c>
      <c r="AZ16" s="73">
        <f>SUM($G16:V16)</f>
        <v>11200000</v>
      </c>
      <c r="BA16" s="73">
        <f>SUM($G16:W16)</f>
        <v>11900000</v>
      </c>
      <c r="BB16" s="73">
        <f>SUM($G16:X16)</f>
        <v>12600000</v>
      </c>
      <c r="BC16" s="73">
        <f>SUM($G16:Y16)</f>
        <v>13300000</v>
      </c>
      <c r="BD16" s="73">
        <f>SUM($G16:Z16)</f>
        <v>14000000</v>
      </c>
      <c r="BE16" s="73">
        <f>SUM($G16:AA16)</f>
        <v>14700000</v>
      </c>
      <c r="BF16" s="73">
        <f>SUM($G16:AB16)</f>
        <v>15400000</v>
      </c>
      <c r="BG16" s="73">
        <f>SUM($G16:AC16)</f>
        <v>16100000</v>
      </c>
      <c r="BH16" s="73">
        <f>SUM($G16:AD16)</f>
        <v>16800000</v>
      </c>
      <c r="BI16" s="73">
        <f>SUM($G16:AE16)</f>
        <v>17500000</v>
      </c>
      <c r="BJ16" s="73">
        <f>SUM($G16:AF16)</f>
        <v>18200000</v>
      </c>
      <c r="BK16" s="73">
        <f>SUM($G16:AG16)</f>
        <v>18900000</v>
      </c>
      <c r="BL16" s="73">
        <f>SUM($G16:AH16)</f>
        <v>19600000</v>
      </c>
      <c r="BM16" s="73">
        <f>SUM($G16:AI16)</f>
        <v>20300000</v>
      </c>
      <c r="BN16" s="73">
        <f>SUM($G16:AJ16)</f>
        <v>21000000</v>
      </c>
      <c r="BO16" s="76">
        <f>IF(BO$2&lt;=((VALUE(RIGHT($E16,4))-VALUE(LEFT($E16,4)))+1),G16/((1+Vychodiská!$C$167)^BO$2),0)</f>
        <v>673076.92307692301</v>
      </c>
      <c r="BP16" s="73">
        <f>IF(BP$2&lt;=((VALUE(RIGHT($E16,4))-VALUE(LEFT($E16,4)))+1),H16/((1+Vychodiská!$C$167)^BP$2),0)</f>
        <v>647189.34911242593</v>
      </c>
      <c r="BQ16" s="73">
        <f>IF(BQ$2&lt;=((VALUE(RIGHT($E16,4))-VALUE(LEFT($E16,4)))+1),I16/((1+Vychodiská!$C$167)^BQ$2),0)</f>
        <v>0</v>
      </c>
      <c r="BR16" s="73">
        <f>IF(BR$2&lt;=((VALUE(RIGHT($E16,4))-VALUE(LEFT($E16,4)))+1),J16/((1+Vychodiská!$C$167)^BR$2),0)</f>
        <v>0</v>
      </c>
      <c r="BS16" s="73">
        <f>IF(BS$2&lt;=((VALUE(RIGHT($E16,4))-VALUE(LEFT($E16,4)))+1),K16/((1+Vychodiská!$C$167)^BS$2),0)</f>
        <v>0</v>
      </c>
      <c r="BT16" s="73">
        <f>IF(BT$2&lt;=((VALUE(RIGHT($E16,4))-VALUE(LEFT($E16,4)))+1),L16/((1+Vychodiská!$C$167)^BT$2),0)</f>
        <v>0</v>
      </c>
      <c r="BU16" s="73">
        <f>IF(BU$2&lt;=((VALUE(RIGHT($E16,4))-VALUE(LEFT($E16,4)))+1),M16/((1+Vychodiská!$C$167)^BU$2),0)</f>
        <v>0</v>
      </c>
      <c r="BV16" s="73">
        <f>IF(BV$2&lt;=((VALUE(RIGHT($E16,4))-VALUE(LEFT($E16,4)))+1),N16/((1+Vychodiská!$C$167)^BV$2),0)</f>
        <v>0</v>
      </c>
      <c r="BW16" s="73">
        <f>IF(BW$2&lt;=((VALUE(RIGHT($E16,4))-VALUE(LEFT($E16,4)))+1),O16/((1+Vychodiská!$C$167)^BW$2),0)</f>
        <v>0</v>
      </c>
      <c r="BX16" s="73">
        <f>IF(BX$2&lt;=((VALUE(RIGHT($E16,4))-VALUE(LEFT($E16,4)))+1),P16/((1+Vychodiská!$C$167)^BX$2),0)</f>
        <v>0</v>
      </c>
      <c r="BY16" s="73">
        <f>IF(BY$2&lt;=((VALUE(RIGHT($E16,4))-VALUE(LEFT($E16,4)))+1),Q16/((1+Vychodiská!$C$167)^BY$2),0)</f>
        <v>0</v>
      </c>
      <c r="BZ16" s="73">
        <f>IF(BZ$2&lt;=((VALUE(RIGHT($E16,4))-VALUE(LEFT($E16,4)))+1),R16/((1+Vychodiská!$C$167)^BZ$2),0)</f>
        <v>0</v>
      </c>
      <c r="CA16" s="73">
        <f>IF(CA$2&lt;=((VALUE(RIGHT($E16,4))-VALUE(LEFT($E16,4)))+1),S16/((1+Vychodiská!$C$167)^CA$2),0)</f>
        <v>0</v>
      </c>
      <c r="CB16" s="73">
        <f>IF(CB$2&lt;=((VALUE(RIGHT($E16,4))-VALUE(LEFT($E16,4)))+1),T16/((1+Vychodiská!$C$167)^CB$2),0)</f>
        <v>0</v>
      </c>
      <c r="CC16" s="73">
        <f>IF(CC$2&lt;=((VALUE(RIGHT($E16,4))-VALUE(LEFT($E16,4)))+1),U16/((1+Vychodiská!$C$167)^CC$2),0)</f>
        <v>0</v>
      </c>
      <c r="CD16" s="73">
        <f>IF(CD$2&lt;=((VALUE(RIGHT($E16,4))-VALUE(LEFT($E16,4)))+1),V16/((1+Vychodiská!$C$167)^CD$2),0)</f>
        <v>0</v>
      </c>
      <c r="CE16" s="73">
        <f>IF(CE$2&lt;=((VALUE(RIGHT($E16,4))-VALUE(LEFT($E16,4)))+1),W16/((1+Vychodiská!$C$167)^CE$2),0)</f>
        <v>0</v>
      </c>
      <c r="CF16" s="73">
        <f>IF(CF$2&lt;=((VALUE(RIGHT($E16,4))-VALUE(LEFT($E16,4)))+1),X16/((1+Vychodiská!$C$167)^CF$2),0)</f>
        <v>0</v>
      </c>
      <c r="CG16" s="73">
        <f>IF(CG$2&lt;=((VALUE(RIGHT($E16,4))-VALUE(LEFT($E16,4)))+1),Y16/((1+Vychodiská!$C$167)^CG$2),0)</f>
        <v>0</v>
      </c>
      <c r="CH16" s="73">
        <f>IF(CH$2&lt;=((VALUE(RIGHT($E16,4))-VALUE(LEFT($E16,4)))+1),Z16/((1+Vychodiská!$C$167)^CH$2),0)</f>
        <v>0</v>
      </c>
      <c r="CI16" s="73">
        <f>IF(CI$2&lt;=((VALUE(RIGHT($E16,4))-VALUE(LEFT($E16,4)))+1),AA16/((1+Vychodiská!$C$167)^CI$2),0)</f>
        <v>0</v>
      </c>
      <c r="CJ16" s="73">
        <f>IF(CJ$2&lt;=((VALUE(RIGHT($E16,4))-VALUE(LEFT($E16,4)))+1),AB16/((1+Vychodiská!$C$167)^CJ$2),0)</f>
        <v>0</v>
      </c>
      <c r="CK16" s="73">
        <f>IF(CK$2&lt;=((VALUE(RIGHT($E16,4))-VALUE(LEFT($E16,4)))+1),AC16/((1+Vychodiská!$C$167)^CK$2),0)</f>
        <v>0</v>
      </c>
      <c r="CL16" s="73">
        <f>IF(CL$2&lt;=((VALUE(RIGHT($E16,4))-VALUE(LEFT($E16,4)))+1),AD16/((1+Vychodiská!$C$167)^CL$2),0)</f>
        <v>0</v>
      </c>
      <c r="CM16" s="73">
        <f>IF(CM$2&lt;=((VALUE(RIGHT($E16,4))-VALUE(LEFT($E16,4)))+1),AE16/((1+Vychodiská!$C$167)^CM$2),0)</f>
        <v>0</v>
      </c>
      <c r="CN16" s="73">
        <f>IF(CN$2&lt;=((VALUE(RIGHT($E16,4))-VALUE(LEFT($E16,4)))+1),AF16/((1+Vychodiská!$C$167)^CN$2),0)</f>
        <v>0</v>
      </c>
      <c r="CO16" s="73">
        <f>IF(CO$2&lt;=((VALUE(RIGHT($E16,4))-VALUE(LEFT($E16,4)))+1),AG16/((1+Vychodiská!$C$167)^CO$2),0)</f>
        <v>0</v>
      </c>
      <c r="CP16" s="73">
        <f>IF(CP$2&lt;=((VALUE(RIGHT($E16,4))-VALUE(LEFT($E16,4)))+1),AH16/((1+Vychodiská!$C$167)^CP$2),0)</f>
        <v>0</v>
      </c>
      <c r="CQ16" s="73">
        <f>IF(CQ$2&lt;=((VALUE(RIGHT($E16,4))-VALUE(LEFT($E16,4)))+1),AI16/((1+Vychodiská!$C$167)^CQ$2),0)</f>
        <v>0</v>
      </c>
      <c r="CR16" s="74">
        <f>IF(CR$2&lt;=((VALUE(RIGHT($E16,4))-VALUE(LEFT($E16,4)))+1),AJ16/((1+Vychodiská!$C$167)^CR$2),0)</f>
        <v>0</v>
      </c>
      <c r="CS16" s="77">
        <f t="shared" si="4"/>
        <v>-1320266.2721893489</v>
      </c>
      <c r="CT16" s="73"/>
    </row>
    <row r="17" spans="1:98" s="80" customFormat="1" ht="31" customHeight="1" x14ac:dyDescent="0.35">
      <c r="A17" s="70">
        <v>15</v>
      </c>
      <c r="B17" s="71" t="s">
        <v>67</v>
      </c>
      <c r="C17" s="71" t="str">
        <f>INDEX(Data!$D$3:$D$29,MATCH(Investície!A17,Data!$A$3:$A$29,0))</f>
        <v>Nový zdroj tepla a elektrickej energie - plynové motory a transformátor T10</v>
      </c>
      <c r="D17" s="72">
        <f>INDEX(Data!$M$3:$M$29,MATCH(Investície!A17,Data!$A$3:$A$29,0))</f>
        <v>12</v>
      </c>
      <c r="E17" s="72" t="str">
        <f>INDEX(Data!$J$3:$J$29,MATCH(Investície!A17,Data!$A$3:$A$29,0))</f>
        <v>2023-2026</v>
      </c>
      <c r="F17" s="74">
        <f>INDEX(Data!$H$3:$H$29,MATCH(A17,Data!$A$3:$A$29,0))</f>
        <v>27230354</v>
      </c>
      <c r="G17" s="73">
        <f t="shared" si="2"/>
        <v>6807588.5</v>
      </c>
      <c r="H17" s="73">
        <f t="shared" si="0"/>
        <v>6807588.5</v>
      </c>
      <c r="I17" s="73">
        <f t="shared" si="0"/>
        <v>6807588.5</v>
      </c>
      <c r="J17" s="73">
        <f t="shared" si="0"/>
        <v>6807588.5</v>
      </c>
      <c r="K17" s="73">
        <f t="shared" si="0"/>
        <v>6807588.5</v>
      </c>
      <c r="L17" s="73">
        <f t="shared" si="0"/>
        <v>6807588.5</v>
      </c>
      <c r="M17" s="73">
        <f t="shared" si="0"/>
        <v>6807588.5</v>
      </c>
      <c r="N17" s="73">
        <f t="shared" si="0"/>
        <v>6807588.5</v>
      </c>
      <c r="O17" s="73">
        <f t="shared" si="0"/>
        <v>6807588.5</v>
      </c>
      <c r="P17" s="73">
        <f t="shared" si="0"/>
        <v>6807588.5</v>
      </c>
      <c r="Q17" s="73">
        <f t="shared" si="0"/>
        <v>6807588.5</v>
      </c>
      <c r="R17" s="73">
        <f t="shared" si="0"/>
        <v>6807588.5</v>
      </c>
      <c r="S17" s="73">
        <f t="shared" si="0"/>
        <v>6807588.5</v>
      </c>
      <c r="T17" s="73">
        <f t="shared" si="0"/>
        <v>6807588.5</v>
      </c>
      <c r="U17" s="73">
        <f t="shared" si="0"/>
        <v>6807588.5</v>
      </c>
      <c r="V17" s="73">
        <f t="shared" si="0"/>
        <v>6807588.5</v>
      </c>
      <c r="W17" s="73">
        <f t="shared" si="0"/>
        <v>6807588.5</v>
      </c>
      <c r="X17" s="73">
        <f t="shared" si="1"/>
        <v>6807588.5</v>
      </c>
      <c r="Y17" s="73">
        <f t="shared" si="1"/>
        <v>6807588.5</v>
      </c>
      <c r="Z17" s="73">
        <f t="shared" si="1"/>
        <v>6807588.5</v>
      </c>
      <c r="AA17" s="73">
        <f t="shared" si="1"/>
        <v>6807588.5</v>
      </c>
      <c r="AB17" s="73">
        <f t="shared" si="1"/>
        <v>6807588.5</v>
      </c>
      <c r="AC17" s="73">
        <f t="shared" si="1"/>
        <v>6807588.5</v>
      </c>
      <c r="AD17" s="73">
        <f t="shared" si="1"/>
        <v>6807588.5</v>
      </c>
      <c r="AE17" s="73">
        <f t="shared" si="1"/>
        <v>6807588.5</v>
      </c>
      <c r="AF17" s="73">
        <f t="shared" si="1"/>
        <v>6807588.5</v>
      </c>
      <c r="AG17" s="73">
        <f t="shared" si="1"/>
        <v>6807588.5</v>
      </c>
      <c r="AH17" s="73">
        <f t="shared" si="1"/>
        <v>6807588.5</v>
      </c>
      <c r="AI17" s="73">
        <f t="shared" si="1"/>
        <v>6807588.5</v>
      </c>
      <c r="AJ17" s="74">
        <f t="shared" si="1"/>
        <v>6807588.5</v>
      </c>
      <c r="AK17" s="73">
        <f t="shared" si="3"/>
        <v>6807588.5</v>
      </c>
      <c r="AL17" s="73">
        <f>SUM($G17:H17)</f>
        <v>13615177</v>
      </c>
      <c r="AM17" s="73">
        <f>SUM($G17:I17)</f>
        <v>20422765.5</v>
      </c>
      <c r="AN17" s="73">
        <f>SUM($G17:J17)</f>
        <v>27230354</v>
      </c>
      <c r="AO17" s="73">
        <f>SUM($G17:K17)</f>
        <v>34037942.5</v>
      </c>
      <c r="AP17" s="73">
        <f>SUM($G17:L17)</f>
        <v>40845531</v>
      </c>
      <c r="AQ17" s="73">
        <f>SUM($G17:M17)</f>
        <v>47653119.5</v>
      </c>
      <c r="AR17" s="73">
        <f>SUM($G17:N17)</f>
        <v>54460708</v>
      </c>
      <c r="AS17" s="73">
        <f>SUM($G17:O17)</f>
        <v>61268296.5</v>
      </c>
      <c r="AT17" s="73">
        <f>SUM($G17:P17)</f>
        <v>68075885</v>
      </c>
      <c r="AU17" s="73">
        <f>SUM($G17:Q17)</f>
        <v>74883473.5</v>
      </c>
      <c r="AV17" s="73">
        <f>SUM($G17:R17)</f>
        <v>81691062</v>
      </c>
      <c r="AW17" s="73">
        <f>SUM($G17:S17)</f>
        <v>88498650.5</v>
      </c>
      <c r="AX17" s="73">
        <f>SUM($G17:T17)</f>
        <v>95306239</v>
      </c>
      <c r="AY17" s="73">
        <f>SUM($G17:U17)</f>
        <v>102113827.5</v>
      </c>
      <c r="AZ17" s="73">
        <f>SUM($G17:V17)</f>
        <v>108921416</v>
      </c>
      <c r="BA17" s="73">
        <f>SUM($G17:W17)</f>
        <v>115729004.5</v>
      </c>
      <c r="BB17" s="73">
        <f>SUM($G17:X17)</f>
        <v>122536593</v>
      </c>
      <c r="BC17" s="73">
        <f>SUM($G17:Y17)</f>
        <v>129344181.5</v>
      </c>
      <c r="BD17" s="73">
        <f>SUM($G17:Z17)</f>
        <v>136151770</v>
      </c>
      <c r="BE17" s="73">
        <f>SUM($G17:AA17)</f>
        <v>142959358.5</v>
      </c>
      <c r="BF17" s="73">
        <f>SUM($G17:AB17)</f>
        <v>149766947</v>
      </c>
      <c r="BG17" s="73">
        <f>SUM($G17:AC17)</f>
        <v>156574535.5</v>
      </c>
      <c r="BH17" s="73">
        <f>SUM($G17:AD17)</f>
        <v>163382124</v>
      </c>
      <c r="BI17" s="73">
        <f>SUM($G17:AE17)</f>
        <v>170189712.5</v>
      </c>
      <c r="BJ17" s="73">
        <f>SUM($G17:AF17)</f>
        <v>176997301</v>
      </c>
      <c r="BK17" s="73">
        <f>SUM($G17:AG17)</f>
        <v>183804889.5</v>
      </c>
      <c r="BL17" s="73">
        <f>SUM($G17:AH17)</f>
        <v>190612478</v>
      </c>
      <c r="BM17" s="73">
        <f>SUM($G17:AI17)</f>
        <v>197420066.5</v>
      </c>
      <c r="BN17" s="73">
        <f>SUM($G17:AJ17)</f>
        <v>204227655</v>
      </c>
      <c r="BO17" s="76">
        <f>IF(BO$2&lt;=((VALUE(RIGHT($E17,4))-VALUE(LEFT($E17,4)))+1),G17/((1+Vychodiská!$C$167)^BO$2),0)</f>
        <v>6545758.173076923</v>
      </c>
      <c r="BP17" s="73">
        <f>IF(BP$2&lt;=((VALUE(RIGHT($E17,4))-VALUE(LEFT($E17,4)))+1),H17/((1+Vychodiská!$C$167)^BP$2),0)</f>
        <v>6293998.2433431949</v>
      </c>
      <c r="BQ17" s="73">
        <f>IF(BQ$2&lt;=((VALUE(RIGHT($E17,4))-VALUE(LEFT($E17,4)))+1),I17/((1+Vychodiská!$C$167)^BQ$2),0)</f>
        <v>6051921.3878299948</v>
      </c>
      <c r="BR17" s="73">
        <f>IF(BR$2&lt;=((VALUE(RIGHT($E17,4))-VALUE(LEFT($E17,4)))+1),J17/((1+Vychodiská!$C$167)^BR$2),0)</f>
        <v>5819155.1806057636</v>
      </c>
      <c r="BS17" s="73">
        <f>IF(BS$2&lt;=((VALUE(RIGHT($E17,4))-VALUE(LEFT($E17,4)))+1),K17/((1+Vychodiská!$C$167)^BS$2),0)</f>
        <v>0</v>
      </c>
      <c r="BT17" s="73">
        <f>IF(BT$2&lt;=((VALUE(RIGHT($E17,4))-VALUE(LEFT($E17,4)))+1),L17/((1+Vychodiská!$C$167)^BT$2),0)</f>
        <v>0</v>
      </c>
      <c r="BU17" s="73">
        <f>IF(BU$2&lt;=((VALUE(RIGHT($E17,4))-VALUE(LEFT($E17,4)))+1),M17/((1+Vychodiská!$C$167)^BU$2),0)</f>
        <v>0</v>
      </c>
      <c r="BV17" s="73">
        <f>IF(BV$2&lt;=((VALUE(RIGHT($E17,4))-VALUE(LEFT($E17,4)))+1),N17/((1+Vychodiská!$C$167)^BV$2),0)</f>
        <v>0</v>
      </c>
      <c r="BW17" s="73">
        <f>IF(BW$2&lt;=((VALUE(RIGHT($E17,4))-VALUE(LEFT($E17,4)))+1),O17/((1+Vychodiská!$C$167)^BW$2),0)</f>
        <v>0</v>
      </c>
      <c r="BX17" s="73">
        <f>IF(BX$2&lt;=((VALUE(RIGHT($E17,4))-VALUE(LEFT($E17,4)))+1),P17/((1+Vychodiská!$C$167)^BX$2),0)</f>
        <v>0</v>
      </c>
      <c r="BY17" s="73">
        <f>IF(BY$2&lt;=((VALUE(RIGHT($E17,4))-VALUE(LEFT($E17,4)))+1),Q17/((1+Vychodiská!$C$167)^BY$2),0)</f>
        <v>0</v>
      </c>
      <c r="BZ17" s="73">
        <f>IF(BZ$2&lt;=((VALUE(RIGHT($E17,4))-VALUE(LEFT($E17,4)))+1),R17/((1+Vychodiská!$C$167)^BZ$2),0)</f>
        <v>0</v>
      </c>
      <c r="CA17" s="73">
        <f>IF(CA$2&lt;=((VALUE(RIGHT($E17,4))-VALUE(LEFT($E17,4)))+1),S17/((1+Vychodiská!$C$167)^CA$2),0)</f>
        <v>0</v>
      </c>
      <c r="CB17" s="73">
        <f>IF(CB$2&lt;=((VALUE(RIGHT($E17,4))-VALUE(LEFT($E17,4)))+1),T17/((1+Vychodiská!$C$167)^CB$2),0)</f>
        <v>0</v>
      </c>
      <c r="CC17" s="73">
        <f>IF(CC$2&lt;=((VALUE(RIGHT($E17,4))-VALUE(LEFT($E17,4)))+1),U17/((1+Vychodiská!$C$167)^CC$2),0)</f>
        <v>0</v>
      </c>
      <c r="CD17" s="73">
        <f>IF(CD$2&lt;=((VALUE(RIGHT($E17,4))-VALUE(LEFT($E17,4)))+1),V17/((1+Vychodiská!$C$167)^CD$2),0)</f>
        <v>0</v>
      </c>
      <c r="CE17" s="73">
        <f>IF(CE$2&lt;=((VALUE(RIGHT($E17,4))-VALUE(LEFT($E17,4)))+1),W17/((1+Vychodiská!$C$167)^CE$2),0)</f>
        <v>0</v>
      </c>
      <c r="CF17" s="73">
        <f>IF(CF$2&lt;=((VALUE(RIGHT($E17,4))-VALUE(LEFT($E17,4)))+1),X17/((1+Vychodiská!$C$167)^CF$2),0)</f>
        <v>0</v>
      </c>
      <c r="CG17" s="73">
        <f>IF(CG$2&lt;=((VALUE(RIGHT($E17,4))-VALUE(LEFT($E17,4)))+1),Y17/((1+Vychodiská!$C$167)^CG$2),0)</f>
        <v>0</v>
      </c>
      <c r="CH17" s="73">
        <f>IF(CH$2&lt;=((VALUE(RIGHT($E17,4))-VALUE(LEFT($E17,4)))+1),Z17/((1+Vychodiská!$C$167)^CH$2),0)</f>
        <v>0</v>
      </c>
      <c r="CI17" s="73">
        <f>IF(CI$2&lt;=((VALUE(RIGHT($E17,4))-VALUE(LEFT($E17,4)))+1),AA17/((1+Vychodiská!$C$167)^CI$2),0)</f>
        <v>0</v>
      </c>
      <c r="CJ17" s="73">
        <f>IF(CJ$2&lt;=((VALUE(RIGHT($E17,4))-VALUE(LEFT($E17,4)))+1),AB17/((1+Vychodiská!$C$167)^CJ$2),0)</f>
        <v>0</v>
      </c>
      <c r="CK17" s="73">
        <f>IF(CK$2&lt;=((VALUE(RIGHT($E17,4))-VALUE(LEFT($E17,4)))+1),AC17/((1+Vychodiská!$C$167)^CK$2),0)</f>
        <v>0</v>
      </c>
      <c r="CL17" s="73">
        <f>IF(CL$2&lt;=((VALUE(RIGHT($E17,4))-VALUE(LEFT($E17,4)))+1),AD17/((1+Vychodiská!$C$167)^CL$2),0)</f>
        <v>0</v>
      </c>
      <c r="CM17" s="73">
        <f>IF(CM$2&lt;=((VALUE(RIGHT($E17,4))-VALUE(LEFT($E17,4)))+1),AE17/((1+Vychodiská!$C$167)^CM$2),0)</f>
        <v>0</v>
      </c>
      <c r="CN17" s="73">
        <f>IF(CN$2&lt;=((VALUE(RIGHT($E17,4))-VALUE(LEFT($E17,4)))+1),AF17/((1+Vychodiská!$C$167)^CN$2),0)</f>
        <v>0</v>
      </c>
      <c r="CO17" s="73">
        <f>IF(CO$2&lt;=((VALUE(RIGHT($E17,4))-VALUE(LEFT($E17,4)))+1),AG17/((1+Vychodiská!$C$167)^CO$2),0)</f>
        <v>0</v>
      </c>
      <c r="CP17" s="73">
        <f>IF(CP$2&lt;=((VALUE(RIGHT($E17,4))-VALUE(LEFT($E17,4)))+1),AH17/((1+Vychodiská!$C$167)^CP$2),0)</f>
        <v>0</v>
      </c>
      <c r="CQ17" s="73">
        <f>IF(CQ$2&lt;=((VALUE(RIGHT($E17,4))-VALUE(LEFT($E17,4)))+1),AI17/((1+Vychodiská!$C$167)^CQ$2),0)</f>
        <v>0</v>
      </c>
      <c r="CR17" s="74">
        <f>IF(CR$2&lt;=((VALUE(RIGHT($E17,4))-VALUE(LEFT($E17,4)))+1),AJ17/((1+Vychodiská!$C$167)^CR$2),0)</f>
        <v>0</v>
      </c>
      <c r="CS17" s="77">
        <f t="shared" si="4"/>
        <v>-24710832.984855875</v>
      </c>
      <c r="CT17" s="73"/>
    </row>
    <row r="18" spans="1:98" s="80" customFormat="1" ht="31" customHeight="1" x14ac:dyDescent="0.35">
      <c r="A18" s="70">
        <v>16</v>
      </c>
      <c r="B18" s="71" t="s">
        <v>116</v>
      </c>
      <c r="C18" s="71" t="str">
        <f>INDEX(Data!$D$3:$D$29,MATCH(Investície!A18,Data!$A$3:$A$29,0))</f>
        <v>Ekologizácia teplárne Žilina - vybudovanie multipalivového kotla a ukončenie uhoľnej prevádzky</v>
      </c>
      <c r="D18" s="72">
        <f>INDEX(Data!$M$3:$M$29,MATCH(Investície!A18,Data!$A$3:$A$29,0))</f>
        <v>20</v>
      </c>
      <c r="E18" s="72" t="str">
        <f>INDEX(Data!$J$3:$J$29,MATCH(Investície!A18,Data!$A$3:$A$29,0))</f>
        <v>2024-2027</v>
      </c>
      <c r="F18" s="74">
        <f>INDEX(Data!$H$3:$H$29,MATCH(A18,Data!$A$3:$A$29,0))</f>
        <v>49500000</v>
      </c>
      <c r="G18" s="73">
        <f t="shared" si="2"/>
        <v>12375000</v>
      </c>
      <c r="H18" s="73">
        <f t="shared" si="0"/>
        <v>12375000</v>
      </c>
      <c r="I18" s="73">
        <f t="shared" si="0"/>
        <v>12375000</v>
      </c>
      <c r="J18" s="73">
        <f t="shared" si="0"/>
        <v>12375000</v>
      </c>
      <c r="K18" s="73">
        <f t="shared" si="0"/>
        <v>12375000</v>
      </c>
      <c r="L18" s="73">
        <f t="shared" si="0"/>
        <v>12375000</v>
      </c>
      <c r="M18" s="73">
        <f t="shared" si="0"/>
        <v>12375000</v>
      </c>
      <c r="N18" s="73">
        <f t="shared" si="0"/>
        <v>12375000</v>
      </c>
      <c r="O18" s="73">
        <f t="shared" si="0"/>
        <v>12375000</v>
      </c>
      <c r="P18" s="73">
        <f t="shared" si="0"/>
        <v>12375000</v>
      </c>
      <c r="Q18" s="73">
        <f t="shared" si="0"/>
        <v>12375000</v>
      </c>
      <c r="R18" s="73">
        <f t="shared" si="0"/>
        <v>12375000</v>
      </c>
      <c r="S18" s="73">
        <f t="shared" si="0"/>
        <v>12375000</v>
      </c>
      <c r="T18" s="73">
        <f t="shared" si="0"/>
        <v>12375000</v>
      </c>
      <c r="U18" s="73">
        <f t="shared" si="0"/>
        <v>12375000</v>
      </c>
      <c r="V18" s="73">
        <f t="shared" si="0"/>
        <v>12375000</v>
      </c>
      <c r="W18" s="73">
        <f t="shared" ref="W18:AJ30" si="5">IF(LEN($E18)=4,$F18,($F18/(RIGHT($E18,4)-LEFT($E18,4)+1)))</f>
        <v>12375000</v>
      </c>
      <c r="X18" s="73">
        <f t="shared" si="1"/>
        <v>12375000</v>
      </c>
      <c r="Y18" s="73">
        <f t="shared" si="1"/>
        <v>12375000</v>
      </c>
      <c r="Z18" s="73">
        <f t="shared" si="1"/>
        <v>12375000</v>
      </c>
      <c r="AA18" s="73">
        <f t="shared" si="1"/>
        <v>12375000</v>
      </c>
      <c r="AB18" s="73">
        <f t="shared" si="1"/>
        <v>12375000</v>
      </c>
      <c r="AC18" s="73">
        <f t="shared" si="1"/>
        <v>12375000</v>
      </c>
      <c r="AD18" s="73">
        <f t="shared" si="1"/>
        <v>12375000</v>
      </c>
      <c r="AE18" s="73">
        <f t="shared" si="1"/>
        <v>12375000</v>
      </c>
      <c r="AF18" s="73">
        <f t="shared" si="1"/>
        <v>12375000</v>
      </c>
      <c r="AG18" s="73">
        <f t="shared" si="1"/>
        <v>12375000</v>
      </c>
      <c r="AH18" s="73">
        <f t="shared" si="1"/>
        <v>12375000</v>
      </c>
      <c r="AI18" s="73">
        <f t="shared" si="1"/>
        <v>12375000</v>
      </c>
      <c r="AJ18" s="74">
        <f t="shared" si="1"/>
        <v>12375000</v>
      </c>
      <c r="AK18" s="73">
        <f t="shared" si="3"/>
        <v>12375000</v>
      </c>
      <c r="AL18" s="73">
        <f>SUM($G18:H18)</f>
        <v>24750000</v>
      </c>
      <c r="AM18" s="73">
        <f>SUM($G18:I18)</f>
        <v>37125000</v>
      </c>
      <c r="AN18" s="73">
        <f>SUM($G18:J18)</f>
        <v>49500000</v>
      </c>
      <c r="AO18" s="73">
        <f>SUM($G18:K18)</f>
        <v>61875000</v>
      </c>
      <c r="AP18" s="73">
        <f>SUM($G18:L18)</f>
        <v>74250000</v>
      </c>
      <c r="AQ18" s="73">
        <f>SUM($G18:M18)</f>
        <v>86625000</v>
      </c>
      <c r="AR18" s="73">
        <f>SUM($G18:N18)</f>
        <v>99000000</v>
      </c>
      <c r="AS18" s="73">
        <f>SUM($G18:O18)</f>
        <v>111375000</v>
      </c>
      <c r="AT18" s="73">
        <f>SUM($G18:P18)</f>
        <v>123750000</v>
      </c>
      <c r="AU18" s="73">
        <f>SUM($G18:Q18)</f>
        <v>136125000</v>
      </c>
      <c r="AV18" s="73">
        <f>SUM($G18:R18)</f>
        <v>148500000</v>
      </c>
      <c r="AW18" s="73">
        <f>SUM($G18:S18)</f>
        <v>160875000</v>
      </c>
      <c r="AX18" s="73">
        <f>SUM($G18:T18)</f>
        <v>173250000</v>
      </c>
      <c r="AY18" s="73">
        <f>SUM($G18:U18)</f>
        <v>185625000</v>
      </c>
      <c r="AZ18" s="73">
        <f>SUM($G18:V18)</f>
        <v>198000000</v>
      </c>
      <c r="BA18" s="73">
        <f>SUM($G18:W18)</f>
        <v>210375000</v>
      </c>
      <c r="BB18" s="73">
        <f>SUM($G18:X18)</f>
        <v>222750000</v>
      </c>
      <c r="BC18" s="73">
        <f>SUM($G18:Y18)</f>
        <v>235125000</v>
      </c>
      <c r="BD18" s="73">
        <f>SUM($G18:Z18)</f>
        <v>247500000</v>
      </c>
      <c r="BE18" s="73">
        <f>SUM($G18:AA18)</f>
        <v>259875000</v>
      </c>
      <c r="BF18" s="73">
        <f>SUM($G18:AB18)</f>
        <v>272250000</v>
      </c>
      <c r="BG18" s="73">
        <f>SUM($G18:AC18)</f>
        <v>284625000</v>
      </c>
      <c r="BH18" s="73">
        <f>SUM($G18:AD18)</f>
        <v>297000000</v>
      </c>
      <c r="BI18" s="73">
        <f>SUM($G18:AE18)</f>
        <v>309375000</v>
      </c>
      <c r="BJ18" s="73">
        <f>SUM($G18:AF18)</f>
        <v>321750000</v>
      </c>
      <c r="BK18" s="73">
        <f>SUM($G18:AG18)</f>
        <v>334125000</v>
      </c>
      <c r="BL18" s="73">
        <f>SUM($G18:AH18)</f>
        <v>346500000</v>
      </c>
      <c r="BM18" s="73">
        <f>SUM($G18:AI18)</f>
        <v>358875000</v>
      </c>
      <c r="BN18" s="73">
        <f>SUM($G18:AJ18)</f>
        <v>371250000</v>
      </c>
      <c r="BO18" s="76">
        <f>IF(BO$2&lt;=((VALUE(RIGHT($E18,4))-VALUE(LEFT($E18,4)))+1),G18/((1+Vychodiská!$C$167)^BO$2),0)</f>
        <v>11899038.461538462</v>
      </c>
      <c r="BP18" s="73">
        <f>IF(BP$2&lt;=((VALUE(RIGHT($E18,4))-VALUE(LEFT($E18,4)))+1),H18/((1+Vychodiská!$C$167)^BP$2),0)</f>
        <v>11441383.136094673</v>
      </c>
      <c r="BQ18" s="73">
        <f>IF(BQ$2&lt;=((VALUE(RIGHT($E18,4))-VALUE(LEFT($E18,4)))+1),I18/((1+Vychodiská!$C$167)^BQ$2),0)</f>
        <v>11001329.938552571</v>
      </c>
      <c r="BR18" s="73">
        <f>IF(BR$2&lt;=((VALUE(RIGHT($E18,4))-VALUE(LEFT($E18,4)))+1),J18/((1+Vychodiská!$C$167)^BR$2),0)</f>
        <v>10578201.863992855</v>
      </c>
      <c r="BS18" s="73">
        <f>IF(BS$2&lt;=((VALUE(RIGHT($E18,4))-VALUE(LEFT($E18,4)))+1),K18/((1+Vychodiská!$C$167)^BS$2),0)</f>
        <v>0</v>
      </c>
      <c r="BT18" s="73">
        <f>IF(BT$2&lt;=((VALUE(RIGHT($E18,4))-VALUE(LEFT($E18,4)))+1),L18/((1+Vychodiská!$C$167)^BT$2),0)</f>
        <v>0</v>
      </c>
      <c r="BU18" s="73">
        <f>IF(BU$2&lt;=((VALUE(RIGHT($E18,4))-VALUE(LEFT($E18,4)))+1),M18/((1+Vychodiská!$C$167)^BU$2),0)</f>
        <v>0</v>
      </c>
      <c r="BV18" s="73">
        <f>IF(BV$2&lt;=((VALUE(RIGHT($E18,4))-VALUE(LEFT($E18,4)))+1),N18/((1+Vychodiská!$C$167)^BV$2),0)</f>
        <v>0</v>
      </c>
      <c r="BW18" s="73">
        <f>IF(BW$2&lt;=((VALUE(RIGHT($E18,4))-VALUE(LEFT($E18,4)))+1),O18/((1+Vychodiská!$C$167)^BW$2),0)</f>
        <v>0</v>
      </c>
      <c r="BX18" s="73">
        <f>IF(BX$2&lt;=((VALUE(RIGHT($E18,4))-VALUE(LEFT($E18,4)))+1),P18/((1+Vychodiská!$C$167)^BX$2),0)</f>
        <v>0</v>
      </c>
      <c r="BY18" s="73">
        <f>IF(BY$2&lt;=((VALUE(RIGHT($E18,4))-VALUE(LEFT($E18,4)))+1),Q18/((1+Vychodiská!$C$167)^BY$2),0)</f>
        <v>0</v>
      </c>
      <c r="BZ18" s="73">
        <f>IF(BZ$2&lt;=((VALUE(RIGHT($E18,4))-VALUE(LEFT($E18,4)))+1),R18/((1+Vychodiská!$C$167)^BZ$2),0)</f>
        <v>0</v>
      </c>
      <c r="CA18" s="73">
        <f>IF(CA$2&lt;=((VALUE(RIGHT($E18,4))-VALUE(LEFT($E18,4)))+1),S18/((1+Vychodiská!$C$167)^CA$2),0)</f>
        <v>0</v>
      </c>
      <c r="CB18" s="73">
        <f>IF(CB$2&lt;=((VALUE(RIGHT($E18,4))-VALUE(LEFT($E18,4)))+1),T18/((1+Vychodiská!$C$167)^CB$2),0)</f>
        <v>0</v>
      </c>
      <c r="CC18" s="73">
        <f>IF(CC$2&lt;=((VALUE(RIGHT($E18,4))-VALUE(LEFT($E18,4)))+1),U18/((1+Vychodiská!$C$167)^CC$2),0)</f>
        <v>0</v>
      </c>
      <c r="CD18" s="73">
        <f>IF(CD$2&lt;=((VALUE(RIGHT($E18,4))-VALUE(LEFT($E18,4)))+1),V18/((1+Vychodiská!$C$167)^CD$2),0)</f>
        <v>0</v>
      </c>
      <c r="CE18" s="73">
        <f>IF(CE$2&lt;=((VALUE(RIGHT($E18,4))-VALUE(LEFT($E18,4)))+1),W18/((1+Vychodiská!$C$167)^CE$2),0)</f>
        <v>0</v>
      </c>
      <c r="CF18" s="73">
        <f>IF(CF$2&lt;=((VALUE(RIGHT($E18,4))-VALUE(LEFT($E18,4)))+1),X18/((1+Vychodiská!$C$167)^CF$2),0)</f>
        <v>0</v>
      </c>
      <c r="CG18" s="73">
        <f>IF(CG$2&lt;=((VALUE(RIGHT($E18,4))-VALUE(LEFT($E18,4)))+1),Y18/((1+Vychodiská!$C$167)^CG$2),0)</f>
        <v>0</v>
      </c>
      <c r="CH18" s="73">
        <f>IF(CH$2&lt;=((VALUE(RIGHT($E18,4))-VALUE(LEFT($E18,4)))+1),Z18/((1+Vychodiská!$C$167)^CH$2),0)</f>
        <v>0</v>
      </c>
      <c r="CI18" s="73">
        <f>IF(CI$2&lt;=((VALUE(RIGHT($E18,4))-VALUE(LEFT($E18,4)))+1),AA18/((1+Vychodiská!$C$167)^CI$2),0)</f>
        <v>0</v>
      </c>
      <c r="CJ18" s="73">
        <f>IF(CJ$2&lt;=((VALUE(RIGHT($E18,4))-VALUE(LEFT($E18,4)))+1),AB18/((1+Vychodiská!$C$167)^CJ$2),0)</f>
        <v>0</v>
      </c>
      <c r="CK18" s="73">
        <f>IF(CK$2&lt;=((VALUE(RIGHT($E18,4))-VALUE(LEFT($E18,4)))+1),AC18/((1+Vychodiská!$C$167)^CK$2),0)</f>
        <v>0</v>
      </c>
      <c r="CL18" s="73">
        <f>IF(CL$2&lt;=((VALUE(RIGHT($E18,4))-VALUE(LEFT($E18,4)))+1),AD18/((1+Vychodiská!$C$167)^CL$2),0)</f>
        <v>0</v>
      </c>
      <c r="CM18" s="73">
        <f>IF(CM$2&lt;=((VALUE(RIGHT($E18,4))-VALUE(LEFT($E18,4)))+1),AE18/((1+Vychodiská!$C$167)^CM$2),0)</f>
        <v>0</v>
      </c>
      <c r="CN18" s="73">
        <f>IF(CN$2&lt;=((VALUE(RIGHT($E18,4))-VALUE(LEFT($E18,4)))+1),AF18/((1+Vychodiská!$C$167)^CN$2),0)</f>
        <v>0</v>
      </c>
      <c r="CO18" s="73">
        <f>IF(CO$2&lt;=((VALUE(RIGHT($E18,4))-VALUE(LEFT($E18,4)))+1),AG18/((1+Vychodiská!$C$167)^CO$2),0)</f>
        <v>0</v>
      </c>
      <c r="CP18" s="73">
        <f>IF(CP$2&lt;=((VALUE(RIGHT($E18,4))-VALUE(LEFT($E18,4)))+1),AH18/((1+Vychodiská!$C$167)^CP$2),0)</f>
        <v>0</v>
      </c>
      <c r="CQ18" s="73">
        <f>IF(CQ$2&lt;=((VALUE(RIGHT($E18,4))-VALUE(LEFT($E18,4)))+1),AI18/((1+Vychodiská!$C$167)^CQ$2),0)</f>
        <v>0</v>
      </c>
      <c r="CR18" s="74">
        <f>IF(CR$2&lt;=((VALUE(RIGHT($E18,4))-VALUE(LEFT($E18,4)))+1),AJ18/((1+Vychodiská!$C$167)^CR$2),0)</f>
        <v>0</v>
      </c>
      <c r="CS18" s="77">
        <f t="shared" si="4"/>
        <v>-44919953.400178559</v>
      </c>
      <c r="CT18" s="73"/>
    </row>
    <row r="19" spans="1:98" s="80" customFormat="1" ht="31" customHeight="1" x14ac:dyDescent="0.35">
      <c r="A19" s="70">
        <v>17</v>
      </c>
      <c r="B19" s="71" t="s">
        <v>116</v>
      </c>
      <c r="C19" s="71" t="str">
        <f>INDEX(Data!$D$3:$D$29,MATCH(Investície!A19,Data!$A$3:$A$29,0))</f>
        <v xml:space="preserve">Vytesnenie pary II. etapa - Stavebné úpravy existujúcich rozvodov tepla a zmena média z parného na horúcovodné II. etapa – Vetva V2 (AUPARK – ŽT) </v>
      </c>
      <c r="D19" s="72">
        <f>INDEX(Data!$M$3:$M$29,MATCH(Investície!A19,Data!$A$3:$A$29,0))</f>
        <v>30</v>
      </c>
      <c r="E19" s="72" t="str">
        <f>INDEX(Data!$J$3:$J$29,MATCH(Investície!A19,Data!$A$3:$A$29,0))</f>
        <v>2024-2026</v>
      </c>
      <c r="F19" s="74">
        <f>INDEX(Data!$H$3:$H$29,MATCH(A19,Data!$A$3:$A$29,0))</f>
        <v>18500000</v>
      </c>
      <c r="G19" s="73">
        <f t="shared" si="2"/>
        <v>6166666.666666667</v>
      </c>
      <c r="H19" s="73">
        <f t="shared" si="2"/>
        <v>6166666.666666667</v>
      </c>
      <c r="I19" s="73">
        <f t="shared" si="2"/>
        <v>6166666.666666667</v>
      </c>
      <c r="J19" s="73">
        <f t="shared" si="2"/>
        <v>6166666.666666667</v>
      </c>
      <c r="K19" s="73">
        <f t="shared" si="2"/>
        <v>6166666.666666667</v>
      </c>
      <c r="L19" s="73">
        <f t="shared" si="2"/>
        <v>6166666.666666667</v>
      </c>
      <c r="M19" s="73">
        <f t="shared" si="2"/>
        <v>6166666.666666667</v>
      </c>
      <c r="N19" s="73">
        <f t="shared" si="2"/>
        <v>6166666.666666667</v>
      </c>
      <c r="O19" s="73">
        <f t="shared" si="2"/>
        <v>6166666.666666667</v>
      </c>
      <c r="P19" s="73">
        <f t="shared" si="2"/>
        <v>6166666.666666667</v>
      </c>
      <c r="Q19" s="73">
        <f t="shared" si="2"/>
        <v>6166666.666666667</v>
      </c>
      <c r="R19" s="73">
        <f t="shared" si="2"/>
        <v>6166666.666666667</v>
      </c>
      <c r="S19" s="73">
        <f t="shared" si="2"/>
        <v>6166666.666666667</v>
      </c>
      <c r="T19" s="73">
        <f t="shared" si="2"/>
        <v>6166666.666666667</v>
      </c>
      <c r="U19" s="73">
        <f t="shared" si="2"/>
        <v>6166666.666666667</v>
      </c>
      <c r="V19" s="73">
        <f t="shared" si="2"/>
        <v>6166666.666666667</v>
      </c>
      <c r="W19" s="73">
        <f t="shared" si="5"/>
        <v>6166666.666666667</v>
      </c>
      <c r="X19" s="73">
        <f t="shared" si="5"/>
        <v>6166666.666666667</v>
      </c>
      <c r="Y19" s="73">
        <f t="shared" si="5"/>
        <v>6166666.666666667</v>
      </c>
      <c r="Z19" s="73">
        <f t="shared" si="5"/>
        <v>6166666.666666667</v>
      </c>
      <c r="AA19" s="73">
        <f t="shared" si="5"/>
        <v>6166666.666666667</v>
      </c>
      <c r="AB19" s="73">
        <f t="shared" si="5"/>
        <v>6166666.666666667</v>
      </c>
      <c r="AC19" s="73">
        <f t="shared" si="5"/>
        <v>6166666.666666667</v>
      </c>
      <c r="AD19" s="73">
        <f t="shared" si="5"/>
        <v>6166666.666666667</v>
      </c>
      <c r="AE19" s="73">
        <f t="shared" si="5"/>
        <v>6166666.666666667</v>
      </c>
      <c r="AF19" s="73">
        <f t="shared" si="5"/>
        <v>6166666.666666667</v>
      </c>
      <c r="AG19" s="73">
        <f t="shared" si="5"/>
        <v>6166666.666666667</v>
      </c>
      <c r="AH19" s="73">
        <f t="shared" si="5"/>
        <v>6166666.666666667</v>
      </c>
      <c r="AI19" s="73">
        <f t="shared" si="5"/>
        <v>6166666.666666667</v>
      </c>
      <c r="AJ19" s="74">
        <f t="shared" si="5"/>
        <v>6166666.666666667</v>
      </c>
      <c r="AK19" s="73">
        <f t="shared" si="3"/>
        <v>6166666.666666667</v>
      </c>
      <c r="AL19" s="73">
        <f>SUM($G19:H19)</f>
        <v>12333333.333333334</v>
      </c>
      <c r="AM19" s="73">
        <f>SUM($G19:I19)</f>
        <v>18500000</v>
      </c>
      <c r="AN19" s="73">
        <f>SUM($G19:J19)</f>
        <v>24666666.666666668</v>
      </c>
      <c r="AO19" s="73">
        <f>SUM($G19:K19)</f>
        <v>30833333.333333336</v>
      </c>
      <c r="AP19" s="73">
        <f>SUM($G19:L19)</f>
        <v>37000000</v>
      </c>
      <c r="AQ19" s="73">
        <f>SUM($G19:M19)</f>
        <v>43166666.666666664</v>
      </c>
      <c r="AR19" s="73">
        <f>SUM($G19:N19)</f>
        <v>49333333.333333328</v>
      </c>
      <c r="AS19" s="73">
        <f>SUM($G19:O19)</f>
        <v>55499999.999999993</v>
      </c>
      <c r="AT19" s="73">
        <f>SUM($G19:P19)</f>
        <v>61666666.666666657</v>
      </c>
      <c r="AU19" s="73">
        <f>SUM($G19:Q19)</f>
        <v>67833333.333333328</v>
      </c>
      <c r="AV19" s="73">
        <f>SUM($G19:R19)</f>
        <v>74000000</v>
      </c>
      <c r="AW19" s="73">
        <f>SUM($G19:S19)</f>
        <v>80166666.666666672</v>
      </c>
      <c r="AX19" s="73">
        <f>SUM($G19:T19)</f>
        <v>86333333.333333343</v>
      </c>
      <c r="AY19" s="73">
        <f>SUM($G19:U19)</f>
        <v>92500000.000000015</v>
      </c>
      <c r="AZ19" s="73">
        <f>SUM($G19:V19)</f>
        <v>98666666.666666687</v>
      </c>
      <c r="BA19" s="73">
        <f>SUM($G19:W19)</f>
        <v>104833333.33333336</v>
      </c>
      <c r="BB19" s="73">
        <f>SUM($G19:X19)</f>
        <v>111000000.00000003</v>
      </c>
      <c r="BC19" s="73">
        <f>SUM($G19:Y19)</f>
        <v>117166666.6666667</v>
      </c>
      <c r="BD19" s="73">
        <f>SUM($G19:Z19)</f>
        <v>123333333.33333337</v>
      </c>
      <c r="BE19" s="73">
        <f>SUM($G19:AA19)</f>
        <v>129500000.00000004</v>
      </c>
      <c r="BF19" s="73">
        <f>SUM($G19:AB19)</f>
        <v>135666666.66666672</v>
      </c>
      <c r="BG19" s="73">
        <f>SUM($G19:AC19)</f>
        <v>141833333.33333337</v>
      </c>
      <c r="BH19" s="73">
        <f>SUM($G19:AD19)</f>
        <v>148000000.00000003</v>
      </c>
      <c r="BI19" s="73">
        <f>SUM($G19:AE19)</f>
        <v>154166666.66666669</v>
      </c>
      <c r="BJ19" s="73">
        <f>SUM($G19:AF19)</f>
        <v>160333333.33333334</v>
      </c>
      <c r="BK19" s="73">
        <f>SUM($G19:AG19)</f>
        <v>166500000</v>
      </c>
      <c r="BL19" s="73">
        <f>SUM($G19:AH19)</f>
        <v>172666666.66666666</v>
      </c>
      <c r="BM19" s="73">
        <f>SUM($G19:AI19)</f>
        <v>178833333.33333331</v>
      </c>
      <c r="BN19" s="73">
        <f>SUM($G19:AJ19)</f>
        <v>184999999.99999997</v>
      </c>
      <c r="BO19" s="76">
        <f>IF(BO$2&lt;=((VALUE(RIGHT($E19,4))-VALUE(LEFT($E19,4)))+1),G19/((1+Vychodiská!$C$167)^BO$2),0)</f>
        <v>5929487.17948718</v>
      </c>
      <c r="BP19" s="73">
        <f>IF(BP$2&lt;=((VALUE(RIGHT($E19,4))-VALUE(LEFT($E19,4)))+1),H19/((1+Vychodiská!$C$167)^BP$2),0)</f>
        <v>5701429.9802761339</v>
      </c>
      <c r="BQ19" s="73">
        <f>IF(BQ$2&lt;=((VALUE(RIGHT($E19,4))-VALUE(LEFT($E19,4)))+1),I19/((1+Vychodiská!$C$167)^BQ$2),0)</f>
        <v>5482144.2118039746</v>
      </c>
      <c r="BR19" s="73">
        <f>IF(BR$2&lt;=((VALUE(RIGHT($E19,4))-VALUE(LEFT($E19,4)))+1),J19/((1+Vychodiská!$C$167)^BR$2),0)</f>
        <v>0</v>
      </c>
      <c r="BS19" s="73">
        <f>IF(BS$2&lt;=((VALUE(RIGHT($E19,4))-VALUE(LEFT($E19,4)))+1),K19/((1+Vychodiská!$C$167)^BS$2),0)</f>
        <v>0</v>
      </c>
      <c r="BT19" s="73">
        <f>IF(BT$2&lt;=((VALUE(RIGHT($E19,4))-VALUE(LEFT($E19,4)))+1),L19/((1+Vychodiská!$C$167)^BT$2),0)</f>
        <v>0</v>
      </c>
      <c r="BU19" s="73">
        <f>IF(BU$2&lt;=((VALUE(RIGHT($E19,4))-VALUE(LEFT($E19,4)))+1),M19/((1+Vychodiská!$C$167)^BU$2),0)</f>
        <v>0</v>
      </c>
      <c r="BV19" s="73">
        <f>IF(BV$2&lt;=((VALUE(RIGHT($E19,4))-VALUE(LEFT($E19,4)))+1),N19/((1+Vychodiská!$C$167)^BV$2),0)</f>
        <v>0</v>
      </c>
      <c r="BW19" s="73">
        <f>IF(BW$2&lt;=((VALUE(RIGHT($E19,4))-VALUE(LEFT($E19,4)))+1),O19/((1+Vychodiská!$C$167)^BW$2),0)</f>
        <v>0</v>
      </c>
      <c r="BX19" s="73">
        <f>IF(BX$2&lt;=((VALUE(RIGHT($E19,4))-VALUE(LEFT($E19,4)))+1),P19/((1+Vychodiská!$C$167)^BX$2),0)</f>
        <v>0</v>
      </c>
      <c r="BY19" s="73">
        <f>IF(BY$2&lt;=((VALUE(RIGHT($E19,4))-VALUE(LEFT($E19,4)))+1),Q19/((1+Vychodiská!$C$167)^BY$2),0)</f>
        <v>0</v>
      </c>
      <c r="BZ19" s="73">
        <f>IF(BZ$2&lt;=((VALUE(RIGHT($E19,4))-VALUE(LEFT($E19,4)))+1),R19/((1+Vychodiská!$C$167)^BZ$2),0)</f>
        <v>0</v>
      </c>
      <c r="CA19" s="73">
        <f>IF(CA$2&lt;=((VALUE(RIGHT($E19,4))-VALUE(LEFT($E19,4)))+1),S19/((1+Vychodiská!$C$167)^CA$2),0)</f>
        <v>0</v>
      </c>
      <c r="CB19" s="73">
        <f>IF(CB$2&lt;=((VALUE(RIGHT($E19,4))-VALUE(LEFT($E19,4)))+1),T19/((1+Vychodiská!$C$167)^CB$2),0)</f>
        <v>0</v>
      </c>
      <c r="CC19" s="73">
        <f>IF(CC$2&lt;=((VALUE(RIGHT($E19,4))-VALUE(LEFT($E19,4)))+1),U19/((1+Vychodiská!$C$167)^CC$2),0)</f>
        <v>0</v>
      </c>
      <c r="CD19" s="73">
        <f>IF(CD$2&lt;=((VALUE(RIGHT($E19,4))-VALUE(LEFT($E19,4)))+1),V19/((1+Vychodiská!$C$167)^CD$2),0)</f>
        <v>0</v>
      </c>
      <c r="CE19" s="73">
        <f>IF(CE$2&lt;=((VALUE(RIGHT($E19,4))-VALUE(LEFT($E19,4)))+1),W19/((1+Vychodiská!$C$167)^CE$2),0)</f>
        <v>0</v>
      </c>
      <c r="CF19" s="73">
        <f>IF(CF$2&lt;=((VALUE(RIGHT($E19,4))-VALUE(LEFT($E19,4)))+1),X19/((1+Vychodiská!$C$167)^CF$2),0)</f>
        <v>0</v>
      </c>
      <c r="CG19" s="73">
        <f>IF(CG$2&lt;=((VALUE(RIGHT($E19,4))-VALUE(LEFT($E19,4)))+1),Y19/((1+Vychodiská!$C$167)^CG$2),0)</f>
        <v>0</v>
      </c>
      <c r="CH19" s="73">
        <f>IF(CH$2&lt;=((VALUE(RIGHT($E19,4))-VALUE(LEFT($E19,4)))+1),Z19/((1+Vychodiská!$C$167)^CH$2),0)</f>
        <v>0</v>
      </c>
      <c r="CI19" s="73">
        <f>IF(CI$2&lt;=((VALUE(RIGHT($E19,4))-VALUE(LEFT($E19,4)))+1),AA19/((1+Vychodiská!$C$167)^CI$2),0)</f>
        <v>0</v>
      </c>
      <c r="CJ19" s="73">
        <f>IF(CJ$2&lt;=((VALUE(RIGHT($E19,4))-VALUE(LEFT($E19,4)))+1),AB19/((1+Vychodiská!$C$167)^CJ$2),0)</f>
        <v>0</v>
      </c>
      <c r="CK19" s="73">
        <f>IF(CK$2&lt;=((VALUE(RIGHT($E19,4))-VALUE(LEFT($E19,4)))+1),AC19/((1+Vychodiská!$C$167)^CK$2),0)</f>
        <v>0</v>
      </c>
      <c r="CL19" s="73">
        <f>IF(CL$2&lt;=((VALUE(RIGHT($E19,4))-VALUE(LEFT($E19,4)))+1),AD19/((1+Vychodiská!$C$167)^CL$2),0)</f>
        <v>0</v>
      </c>
      <c r="CM19" s="73">
        <f>IF(CM$2&lt;=((VALUE(RIGHT($E19,4))-VALUE(LEFT($E19,4)))+1),AE19/((1+Vychodiská!$C$167)^CM$2),0)</f>
        <v>0</v>
      </c>
      <c r="CN19" s="73">
        <f>IF(CN$2&lt;=((VALUE(RIGHT($E19,4))-VALUE(LEFT($E19,4)))+1),AF19/((1+Vychodiská!$C$167)^CN$2),0)</f>
        <v>0</v>
      </c>
      <c r="CO19" s="73">
        <f>IF(CO$2&lt;=((VALUE(RIGHT($E19,4))-VALUE(LEFT($E19,4)))+1),AG19/((1+Vychodiská!$C$167)^CO$2),0)</f>
        <v>0</v>
      </c>
      <c r="CP19" s="73">
        <f>IF(CP$2&lt;=((VALUE(RIGHT($E19,4))-VALUE(LEFT($E19,4)))+1),AH19/((1+Vychodiská!$C$167)^CP$2),0)</f>
        <v>0</v>
      </c>
      <c r="CQ19" s="73">
        <f>IF(CQ$2&lt;=((VALUE(RIGHT($E19,4))-VALUE(LEFT($E19,4)))+1),AI19/((1+Vychodiská!$C$167)^CQ$2),0)</f>
        <v>0</v>
      </c>
      <c r="CR19" s="74">
        <f>IF(CR$2&lt;=((VALUE(RIGHT($E19,4))-VALUE(LEFT($E19,4)))+1),AJ19/((1+Vychodiská!$C$167)^CR$2),0)</f>
        <v>0</v>
      </c>
      <c r="CS19" s="77">
        <f t="shared" si="4"/>
        <v>-17113061.371567287</v>
      </c>
      <c r="CT19" s="73"/>
    </row>
    <row r="20" spans="1:98" s="80" customFormat="1" ht="31" customHeight="1" x14ac:dyDescent="0.35">
      <c r="A20" s="70">
        <v>18</v>
      </c>
      <c r="B20" s="71" t="s">
        <v>116</v>
      </c>
      <c r="C20" s="71" t="e">
        <f>INDEX(Data!$D$3:$D$29,MATCH(Investície!A20,Data!$A$3:$A$29,0))</f>
        <v>#N/A</v>
      </c>
      <c r="D20" s="72" t="e">
        <f>INDEX(Data!$M$3:$M$29,MATCH(Investície!A20,Data!$A$3:$A$29,0))</f>
        <v>#N/A</v>
      </c>
      <c r="E20" s="72" t="e">
        <f>INDEX(Data!$J$3:$J$29,MATCH(Investície!A20,Data!$A$3:$A$29,0))</f>
        <v>#N/A</v>
      </c>
      <c r="F20" s="74" t="e">
        <f>INDEX(Data!$H$3:$H$29,MATCH(A20,Data!$A$3:$A$29,0))</f>
        <v>#N/A</v>
      </c>
      <c r="G20" s="73" t="e">
        <f t="shared" ref="G20:V30" si="6">IF(LEN($E20)=4,$F20,($F20/(RIGHT($E20,4)-LEFT($E20,4)+1)))</f>
        <v>#N/A</v>
      </c>
      <c r="H20" s="73" t="e">
        <f t="shared" si="6"/>
        <v>#N/A</v>
      </c>
      <c r="I20" s="73" t="e">
        <f t="shared" si="6"/>
        <v>#N/A</v>
      </c>
      <c r="J20" s="73" t="e">
        <f t="shared" si="6"/>
        <v>#N/A</v>
      </c>
      <c r="K20" s="73" t="e">
        <f t="shared" si="6"/>
        <v>#N/A</v>
      </c>
      <c r="L20" s="73" t="e">
        <f t="shared" si="6"/>
        <v>#N/A</v>
      </c>
      <c r="M20" s="73" t="e">
        <f t="shared" si="6"/>
        <v>#N/A</v>
      </c>
      <c r="N20" s="73" t="e">
        <f t="shared" si="6"/>
        <v>#N/A</v>
      </c>
      <c r="O20" s="73" t="e">
        <f t="shared" si="6"/>
        <v>#N/A</v>
      </c>
      <c r="P20" s="73" t="e">
        <f t="shared" si="6"/>
        <v>#N/A</v>
      </c>
      <c r="Q20" s="73" t="e">
        <f t="shared" si="6"/>
        <v>#N/A</v>
      </c>
      <c r="R20" s="73" t="e">
        <f t="shared" si="6"/>
        <v>#N/A</v>
      </c>
      <c r="S20" s="73" t="e">
        <f t="shared" si="6"/>
        <v>#N/A</v>
      </c>
      <c r="T20" s="73" t="e">
        <f t="shared" si="6"/>
        <v>#N/A</v>
      </c>
      <c r="U20" s="73" t="e">
        <f t="shared" si="6"/>
        <v>#N/A</v>
      </c>
      <c r="V20" s="73" t="e">
        <f t="shared" si="6"/>
        <v>#N/A</v>
      </c>
      <c r="W20" s="73" t="e">
        <f t="shared" si="5"/>
        <v>#N/A</v>
      </c>
      <c r="X20" s="73" t="e">
        <f t="shared" si="5"/>
        <v>#N/A</v>
      </c>
      <c r="Y20" s="73" t="e">
        <f t="shared" si="5"/>
        <v>#N/A</v>
      </c>
      <c r="Z20" s="73" t="e">
        <f t="shared" si="5"/>
        <v>#N/A</v>
      </c>
      <c r="AA20" s="73" t="e">
        <f t="shared" si="5"/>
        <v>#N/A</v>
      </c>
      <c r="AB20" s="73" t="e">
        <f t="shared" si="5"/>
        <v>#N/A</v>
      </c>
      <c r="AC20" s="73" t="e">
        <f t="shared" si="5"/>
        <v>#N/A</v>
      </c>
      <c r="AD20" s="73" t="e">
        <f t="shared" si="5"/>
        <v>#N/A</v>
      </c>
      <c r="AE20" s="73" t="e">
        <f t="shared" si="5"/>
        <v>#N/A</v>
      </c>
      <c r="AF20" s="73" t="e">
        <f t="shared" si="5"/>
        <v>#N/A</v>
      </c>
      <c r="AG20" s="73" t="e">
        <f t="shared" si="5"/>
        <v>#N/A</v>
      </c>
      <c r="AH20" s="73" t="e">
        <f t="shared" si="5"/>
        <v>#N/A</v>
      </c>
      <c r="AI20" s="73" t="e">
        <f t="shared" si="5"/>
        <v>#N/A</v>
      </c>
      <c r="AJ20" s="74" t="e">
        <f t="shared" si="5"/>
        <v>#N/A</v>
      </c>
      <c r="AK20" s="73" t="e">
        <f t="shared" si="3"/>
        <v>#N/A</v>
      </c>
      <c r="AL20" s="73" t="e">
        <f>SUM($G20:H20)</f>
        <v>#N/A</v>
      </c>
      <c r="AM20" s="73" t="e">
        <f>SUM($G20:I20)</f>
        <v>#N/A</v>
      </c>
      <c r="AN20" s="73" t="e">
        <f>SUM($G20:J20)</f>
        <v>#N/A</v>
      </c>
      <c r="AO20" s="73" t="e">
        <f>SUM($G20:K20)</f>
        <v>#N/A</v>
      </c>
      <c r="AP20" s="73" t="e">
        <f>SUM($G20:L20)</f>
        <v>#N/A</v>
      </c>
      <c r="AQ20" s="73" t="e">
        <f>SUM($G20:M20)</f>
        <v>#N/A</v>
      </c>
      <c r="AR20" s="73" t="e">
        <f>SUM($G20:N20)</f>
        <v>#N/A</v>
      </c>
      <c r="AS20" s="73" t="e">
        <f>SUM($G20:O20)</f>
        <v>#N/A</v>
      </c>
      <c r="AT20" s="73" t="e">
        <f>SUM($G20:P20)</f>
        <v>#N/A</v>
      </c>
      <c r="AU20" s="73" t="e">
        <f>SUM($G20:Q20)</f>
        <v>#N/A</v>
      </c>
      <c r="AV20" s="73" t="e">
        <f>SUM($G20:R20)</f>
        <v>#N/A</v>
      </c>
      <c r="AW20" s="73" t="e">
        <f>SUM($G20:S20)</f>
        <v>#N/A</v>
      </c>
      <c r="AX20" s="73" t="e">
        <f>SUM($G20:T20)</f>
        <v>#N/A</v>
      </c>
      <c r="AY20" s="73" t="e">
        <f>SUM($G20:U20)</f>
        <v>#N/A</v>
      </c>
      <c r="AZ20" s="73" t="e">
        <f>SUM($G20:V20)</f>
        <v>#N/A</v>
      </c>
      <c r="BA20" s="73" t="e">
        <f>SUM($G20:W20)</f>
        <v>#N/A</v>
      </c>
      <c r="BB20" s="73" t="e">
        <f>SUM($G20:X20)</f>
        <v>#N/A</v>
      </c>
      <c r="BC20" s="73" t="e">
        <f>SUM($G20:Y20)</f>
        <v>#N/A</v>
      </c>
      <c r="BD20" s="73" t="e">
        <f>SUM($G20:Z20)</f>
        <v>#N/A</v>
      </c>
      <c r="BE20" s="73" t="e">
        <f>SUM($G20:AA20)</f>
        <v>#N/A</v>
      </c>
      <c r="BF20" s="73" t="e">
        <f>SUM($G20:AB20)</f>
        <v>#N/A</v>
      </c>
      <c r="BG20" s="73" t="e">
        <f>SUM($G20:AC20)</f>
        <v>#N/A</v>
      </c>
      <c r="BH20" s="73" t="e">
        <f>SUM($G20:AD20)</f>
        <v>#N/A</v>
      </c>
      <c r="BI20" s="73" t="e">
        <f>SUM($G20:AE20)</f>
        <v>#N/A</v>
      </c>
      <c r="BJ20" s="73" t="e">
        <f>SUM($G20:AF20)</f>
        <v>#N/A</v>
      </c>
      <c r="BK20" s="73" t="e">
        <f>SUM($G20:AG20)</f>
        <v>#N/A</v>
      </c>
      <c r="BL20" s="73" t="e">
        <f>SUM($G20:AH20)</f>
        <v>#N/A</v>
      </c>
      <c r="BM20" s="73" t="e">
        <f>SUM($G20:AI20)</f>
        <v>#N/A</v>
      </c>
      <c r="BN20" s="73" t="e">
        <f>SUM($G20:AJ20)</f>
        <v>#N/A</v>
      </c>
      <c r="BO20" s="76" t="e">
        <f>IF(BO$2&lt;=((VALUE(RIGHT($E20,4))-VALUE(LEFT($E20,4)))+1),G20/((1+Vychodiská!$C$167)^BO$2),0)</f>
        <v>#N/A</v>
      </c>
      <c r="BP20" s="73" t="e">
        <f>IF(BP$2&lt;=((VALUE(RIGHT($E20,4))-VALUE(LEFT($E20,4)))+1),H20/((1+Vychodiská!$C$167)^BP$2),0)</f>
        <v>#N/A</v>
      </c>
      <c r="BQ20" s="73" t="e">
        <f>IF(BQ$2&lt;=((VALUE(RIGHT($E20,4))-VALUE(LEFT($E20,4)))+1),I20/((1+Vychodiská!$C$167)^BQ$2),0)</f>
        <v>#N/A</v>
      </c>
      <c r="BR20" s="73" t="e">
        <f>IF(BR$2&lt;=((VALUE(RIGHT($E20,4))-VALUE(LEFT($E20,4)))+1),J20/((1+Vychodiská!$C$167)^BR$2),0)</f>
        <v>#N/A</v>
      </c>
      <c r="BS20" s="73" t="e">
        <f>IF(BS$2&lt;=((VALUE(RIGHT($E20,4))-VALUE(LEFT($E20,4)))+1),K20/((1+Vychodiská!$C$167)^BS$2),0)</f>
        <v>#N/A</v>
      </c>
      <c r="BT20" s="73" t="e">
        <f>IF(BT$2&lt;=((VALUE(RIGHT($E20,4))-VALUE(LEFT($E20,4)))+1),L20/((1+Vychodiská!$C$167)^BT$2),0)</f>
        <v>#N/A</v>
      </c>
      <c r="BU20" s="73" t="e">
        <f>IF(BU$2&lt;=((VALUE(RIGHT($E20,4))-VALUE(LEFT($E20,4)))+1),M20/((1+Vychodiská!$C$167)^BU$2),0)</f>
        <v>#N/A</v>
      </c>
      <c r="BV20" s="73" t="e">
        <f>IF(BV$2&lt;=((VALUE(RIGHT($E20,4))-VALUE(LEFT($E20,4)))+1),N20/((1+Vychodiská!$C$167)^BV$2),0)</f>
        <v>#N/A</v>
      </c>
      <c r="BW20" s="73" t="e">
        <f>IF(BW$2&lt;=((VALUE(RIGHT($E20,4))-VALUE(LEFT($E20,4)))+1),O20/((1+Vychodiská!$C$167)^BW$2),0)</f>
        <v>#N/A</v>
      </c>
      <c r="BX20" s="73" t="e">
        <f>IF(BX$2&lt;=((VALUE(RIGHT($E20,4))-VALUE(LEFT($E20,4)))+1),P20/((1+Vychodiská!$C$167)^BX$2),0)</f>
        <v>#N/A</v>
      </c>
      <c r="BY20" s="73" t="e">
        <f>IF(BY$2&lt;=((VALUE(RIGHT($E20,4))-VALUE(LEFT($E20,4)))+1),Q20/((1+Vychodiská!$C$167)^BY$2),0)</f>
        <v>#N/A</v>
      </c>
      <c r="BZ20" s="73" t="e">
        <f>IF(BZ$2&lt;=((VALUE(RIGHT($E20,4))-VALUE(LEFT($E20,4)))+1),R20/((1+Vychodiská!$C$167)^BZ$2),0)</f>
        <v>#N/A</v>
      </c>
      <c r="CA20" s="73" t="e">
        <f>IF(CA$2&lt;=((VALUE(RIGHT($E20,4))-VALUE(LEFT($E20,4)))+1),S20/((1+Vychodiská!$C$167)^CA$2),0)</f>
        <v>#N/A</v>
      </c>
      <c r="CB20" s="73" t="e">
        <f>IF(CB$2&lt;=((VALUE(RIGHT($E20,4))-VALUE(LEFT($E20,4)))+1),T20/((1+Vychodiská!$C$167)^CB$2),0)</f>
        <v>#N/A</v>
      </c>
      <c r="CC20" s="73" t="e">
        <f>IF(CC$2&lt;=((VALUE(RIGHT($E20,4))-VALUE(LEFT($E20,4)))+1),U20/((1+Vychodiská!$C$167)^CC$2),0)</f>
        <v>#N/A</v>
      </c>
      <c r="CD20" s="73" t="e">
        <f>IF(CD$2&lt;=((VALUE(RIGHT($E20,4))-VALUE(LEFT($E20,4)))+1),V20/((1+Vychodiská!$C$167)^CD$2),0)</f>
        <v>#N/A</v>
      </c>
      <c r="CE20" s="73" t="e">
        <f>IF(CE$2&lt;=((VALUE(RIGHT($E20,4))-VALUE(LEFT($E20,4)))+1),W20/((1+Vychodiská!$C$167)^CE$2),0)</f>
        <v>#N/A</v>
      </c>
      <c r="CF20" s="73" t="e">
        <f>IF(CF$2&lt;=((VALUE(RIGHT($E20,4))-VALUE(LEFT($E20,4)))+1),X20/((1+Vychodiská!$C$167)^CF$2),0)</f>
        <v>#N/A</v>
      </c>
      <c r="CG20" s="73" t="e">
        <f>IF(CG$2&lt;=((VALUE(RIGHT($E20,4))-VALUE(LEFT($E20,4)))+1),Y20/((1+Vychodiská!$C$167)^CG$2),0)</f>
        <v>#N/A</v>
      </c>
      <c r="CH20" s="73" t="e">
        <f>IF(CH$2&lt;=((VALUE(RIGHT($E20,4))-VALUE(LEFT($E20,4)))+1),Z20/((1+Vychodiská!$C$167)^CH$2),0)</f>
        <v>#N/A</v>
      </c>
      <c r="CI20" s="73" t="e">
        <f>IF(CI$2&lt;=((VALUE(RIGHT($E20,4))-VALUE(LEFT($E20,4)))+1),AA20/((1+Vychodiská!$C$167)^CI$2),0)</f>
        <v>#N/A</v>
      </c>
      <c r="CJ20" s="73" t="e">
        <f>IF(CJ$2&lt;=((VALUE(RIGHT($E20,4))-VALUE(LEFT($E20,4)))+1),AB20/((1+Vychodiská!$C$167)^CJ$2),0)</f>
        <v>#N/A</v>
      </c>
      <c r="CK20" s="73" t="e">
        <f>IF(CK$2&lt;=((VALUE(RIGHT($E20,4))-VALUE(LEFT($E20,4)))+1),AC20/((1+Vychodiská!$C$167)^CK$2),0)</f>
        <v>#N/A</v>
      </c>
      <c r="CL20" s="73" t="e">
        <f>IF(CL$2&lt;=((VALUE(RIGHT($E20,4))-VALUE(LEFT($E20,4)))+1),AD20/((1+Vychodiská!$C$167)^CL$2),0)</f>
        <v>#N/A</v>
      </c>
      <c r="CM20" s="73" t="e">
        <f>IF(CM$2&lt;=((VALUE(RIGHT($E20,4))-VALUE(LEFT($E20,4)))+1),AE20/((1+Vychodiská!$C$167)^CM$2),0)</f>
        <v>#N/A</v>
      </c>
      <c r="CN20" s="73" t="e">
        <f>IF(CN$2&lt;=((VALUE(RIGHT($E20,4))-VALUE(LEFT($E20,4)))+1),AF20/((1+Vychodiská!$C$167)^CN$2),0)</f>
        <v>#N/A</v>
      </c>
      <c r="CO20" s="73" t="e">
        <f>IF(CO$2&lt;=((VALUE(RIGHT($E20,4))-VALUE(LEFT($E20,4)))+1),AG20/((1+Vychodiská!$C$167)^CO$2),0)</f>
        <v>#N/A</v>
      </c>
      <c r="CP20" s="73" t="e">
        <f>IF(CP$2&lt;=((VALUE(RIGHT($E20,4))-VALUE(LEFT($E20,4)))+1),AH20/((1+Vychodiská!$C$167)^CP$2),0)</f>
        <v>#N/A</v>
      </c>
      <c r="CQ20" s="73" t="e">
        <f>IF(CQ$2&lt;=((VALUE(RIGHT($E20,4))-VALUE(LEFT($E20,4)))+1),AI20/((1+Vychodiská!$C$167)^CQ$2),0)</f>
        <v>#N/A</v>
      </c>
      <c r="CR20" s="74" t="e">
        <f>IF(CR$2&lt;=((VALUE(RIGHT($E20,4))-VALUE(LEFT($E20,4)))+1),AJ20/((1+Vychodiská!$C$167)^CR$2),0)</f>
        <v>#N/A</v>
      </c>
      <c r="CS20" s="77" t="e">
        <f t="shared" si="4"/>
        <v>#N/A</v>
      </c>
      <c r="CT20" s="73"/>
    </row>
    <row r="21" spans="1:98" s="80" customFormat="1" ht="31" customHeight="1" x14ac:dyDescent="0.35">
      <c r="A21" s="70">
        <v>21</v>
      </c>
      <c r="B21" s="71" t="s">
        <v>135</v>
      </c>
      <c r="C21" s="71" t="str">
        <f>INDEX(Data!$D$3:$D$29,MATCH(Investície!A21,Data!$A$3:$A$29,0))</f>
        <v>Rekonštrukcia a modernizácia rozvodov centrálneho zásobovania teplom v meste Martin II. etapa</v>
      </c>
      <c r="D21" s="72">
        <f>INDEX(Data!$M$3:$M$29,MATCH(Investície!A21,Data!$A$3:$A$29,0))</f>
        <v>30</v>
      </c>
      <c r="E21" s="72">
        <f>INDEX(Data!$J$3:$J$29,MATCH(Investície!A21,Data!$A$3:$A$29,0))</f>
        <v>2024</v>
      </c>
      <c r="F21" s="74">
        <f>INDEX(Data!$H$3:$H$29,MATCH(A21,Data!$A$3:$A$29,0))</f>
        <v>5829894</v>
      </c>
      <c r="G21" s="73">
        <f t="shared" si="6"/>
        <v>5829894</v>
      </c>
      <c r="H21" s="73">
        <f t="shared" si="6"/>
        <v>5829894</v>
      </c>
      <c r="I21" s="73">
        <f t="shared" si="6"/>
        <v>5829894</v>
      </c>
      <c r="J21" s="73">
        <f t="shared" si="6"/>
        <v>5829894</v>
      </c>
      <c r="K21" s="73">
        <f t="shared" si="6"/>
        <v>5829894</v>
      </c>
      <c r="L21" s="73">
        <f t="shared" si="6"/>
        <v>5829894</v>
      </c>
      <c r="M21" s="73">
        <f t="shared" si="6"/>
        <v>5829894</v>
      </c>
      <c r="N21" s="73">
        <f t="shared" si="6"/>
        <v>5829894</v>
      </c>
      <c r="O21" s="73">
        <f t="shared" si="6"/>
        <v>5829894</v>
      </c>
      <c r="P21" s="73">
        <f t="shared" si="6"/>
        <v>5829894</v>
      </c>
      <c r="Q21" s="73">
        <f t="shared" si="6"/>
        <v>5829894</v>
      </c>
      <c r="R21" s="73">
        <f t="shared" si="6"/>
        <v>5829894</v>
      </c>
      <c r="S21" s="73">
        <f t="shared" si="6"/>
        <v>5829894</v>
      </c>
      <c r="T21" s="73">
        <f t="shared" si="6"/>
        <v>5829894</v>
      </c>
      <c r="U21" s="73">
        <f t="shared" si="6"/>
        <v>5829894</v>
      </c>
      <c r="V21" s="73">
        <f t="shared" si="6"/>
        <v>5829894</v>
      </c>
      <c r="W21" s="73">
        <f t="shared" si="5"/>
        <v>5829894</v>
      </c>
      <c r="X21" s="73">
        <f t="shared" si="5"/>
        <v>5829894</v>
      </c>
      <c r="Y21" s="73">
        <f t="shared" si="5"/>
        <v>5829894</v>
      </c>
      <c r="Z21" s="73">
        <f t="shared" si="5"/>
        <v>5829894</v>
      </c>
      <c r="AA21" s="73">
        <f t="shared" si="5"/>
        <v>5829894</v>
      </c>
      <c r="AB21" s="73">
        <f t="shared" si="5"/>
        <v>5829894</v>
      </c>
      <c r="AC21" s="73">
        <f t="shared" si="5"/>
        <v>5829894</v>
      </c>
      <c r="AD21" s="73">
        <f t="shared" si="5"/>
        <v>5829894</v>
      </c>
      <c r="AE21" s="73">
        <f t="shared" si="5"/>
        <v>5829894</v>
      </c>
      <c r="AF21" s="73">
        <f t="shared" si="5"/>
        <v>5829894</v>
      </c>
      <c r="AG21" s="73">
        <f t="shared" si="5"/>
        <v>5829894</v>
      </c>
      <c r="AH21" s="73">
        <f t="shared" si="5"/>
        <v>5829894</v>
      </c>
      <c r="AI21" s="73">
        <f t="shared" si="5"/>
        <v>5829894</v>
      </c>
      <c r="AJ21" s="74">
        <f t="shared" si="5"/>
        <v>5829894</v>
      </c>
      <c r="AK21" s="73">
        <f t="shared" si="3"/>
        <v>5829894</v>
      </c>
      <c r="AL21" s="73">
        <f>SUM($G21:H21)</f>
        <v>11659788</v>
      </c>
      <c r="AM21" s="73">
        <f>SUM($G21:I21)</f>
        <v>17489682</v>
      </c>
      <c r="AN21" s="73">
        <f>SUM($G21:J21)</f>
        <v>23319576</v>
      </c>
      <c r="AO21" s="73">
        <f>SUM($G21:K21)</f>
        <v>29149470</v>
      </c>
      <c r="AP21" s="73">
        <f>SUM($G21:L21)</f>
        <v>34979364</v>
      </c>
      <c r="AQ21" s="73">
        <f>SUM($G21:M21)</f>
        <v>40809258</v>
      </c>
      <c r="AR21" s="73">
        <f>SUM($G21:N21)</f>
        <v>46639152</v>
      </c>
      <c r="AS21" s="73">
        <f>SUM($G21:O21)</f>
        <v>52469046</v>
      </c>
      <c r="AT21" s="73">
        <f>SUM($G21:P21)</f>
        <v>58298940</v>
      </c>
      <c r="AU21" s="73">
        <f>SUM($G21:Q21)</f>
        <v>64128834</v>
      </c>
      <c r="AV21" s="73">
        <f>SUM($G21:R21)</f>
        <v>69958728</v>
      </c>
      <c r="AW21" s="73">
        <f>SUM($G21:S21)</f>
        <v>75788622</v>
      </c>
      <c r="AX21" s="73">
        <f>SUM($G21:T21)</f>
        <v>81618516</v>
      </c>
      <c r="AY21" s="73">
        <f>SUM($G21:U21)</f>
        <v>87448410</v>
      </c>
      <c r="AZ21" s="73">
        <f>SUM($G21:V21)</f>
        <v>93278304</v>
      </c>
      <c r="BA21" s="73">
        <f>SUM($G21:W21)</f>
        <v>99108198</v>
      </c>
      <c r="BB21" s="73">
        <f>SUM($G21:X21)</f>
        <v>104938092</v>
      </c>
      <c r="BC21" s="73">
        <f>SUM($G21:Y21)</f>
        <v>110767986</v>
      </c>
      <c r="BD21" s="73">
        <f>SUM($G21:Z21)</f>
        <v>116597880</v>
      </c>
      <c r="BE21" s="73">
        <f>SUM($G21:AA21)</f>
        <v>122427774</v>
      </c>
      <c r="BF21" s="73">
        <f>SUM($G21:AB21)</f>
        <v>128257668</v>
      </c>
      <c r="BG21" s="73">
        <f>SUM($G21:AC21)</f>
        <v>134087562</v>
      </c>
      <c r="BH21" s="73">
        <f>SUM($G21:AD21)</f>
        <v>139917456</v>
      </c>
      <c r="BI21" s="73">
        <f>SUM($G21:AE21)</f>
        <v>145747350</v>
      </c>
      <c r="BJ21" s="73">
        <f>SUM($G21:AF21)</f>
        <v>151577244</v>
      </c>
      <c r="BK21" s="73">
        <f>SUM($G21:AG21)</f>
        <v>157407138</v>
      </c>
      <c r="BL21" s="73">
        <f>SUM($G21:AH21)</f>
        <v>163237032</v>
      </c>
      <c r="BM21" s="73">
        <f>SUM($G21:AI21)</f>
        <v>169066926</v>
      </c>
      <c r="BN21" s="73">
        <f>SUM($G21:AJ21)</f>
        <v>174896820</v>
      </c>
      <c r="BO21" s="76">
        <f>IF(BO$2&lt;=((VALUE(RIGHT($E21,4))-VALUE(LEFT($E21,4)))+1),G21/((1+Vychodiská!$C$167)^BO$2),0)</f>
        <v>5605667.307692307</v>
      </c>
      <c r="BP21" s="73">
        <f>IF(BP$2&lt;=((VALUE(RIGHT($E21,4))-VALUE(LEFT($E21,4)))+1),H21/((1+Vychodiská!$C$167)^BP$2),0)</f>
        <v>0</v>
      </c>
      <c r="BQ21" s="73">
        <f>IF(BQ$2&lt;=((VALUE(RIGHT($E21,4))-VALUE(LEFT($E21,4)))+1),I21/((1+Vychodiská!$C$167)^BQ$2),0)</f>
        <v>0</v>
      </c>
      <c r="BR21" s="73">
        <f>IF(BR$2&lt;=((VALUE(RIGHT($E21,4))-VALUE(LEFT($E21,4)))+1),J21/((1+Vychodiská!$C$167)^BR$2),0)</f>
        <v>0</v>
      </c>
      <c r="BS21" s="73">
        <f>IF(BS$2&lt;=((VALUE(RIGHT($E21,4))-VALUE(LEFT($E21,4)))+1),K21/((1+Vychodiská!$C$167)^BS$2),0)</f>
        <v>0</v>
      </c>
      <c r="BT21" s="73">
        <f>IF(BT$2&lt;=((VALUE(RIGHT($E21,4))-VALUE(LEFT($E21,4)))+1),L21/((1+Vychodiská!$C$167)^BT$2),0)</f>
        <v>0</v>
      </c>
      <c r="BU21" s="73">
        <f>IF(BU$2&lt;=((VALUE(RIGHT($E21,4))-VALUE(LEFT($E21,4)))+1),M21/((1+Vychodiská!$C$167)^BU$2),0)</f>
        <v>0</v>
      </c>
      <c r="BV21" s="73">
        <f>IF(BV$2&lt;=((VALUE(RIGHT($E21,4))-VALUE(LEFT($E21,4)))+1),N21/((1+Vychodiská!$C$167)^BV$2),0)</f>
        <v>0</v>
      </c>
      <c r="BW21" s="73">
        <f>IF(BW$2&lt;=((VALUE(RIGHT($E21,4))-VALUE(LEFT($E21,4)))+1),O21/((1+Vychodiská!$C$167)^BW$2),0)</f>
        <v>0</v>
      </c>
      <c r="BX21" s="73">
        <f>IF(BX$2&lt;=((VALUE(RIGHT($E21,4))-VALUE(LEFT($E21,4)))+1),P21/((1+Vychodiská!$C$167)^BX$2),0)</f>
        <v>0</v>
      </c>
      <c r="BY21" s="73">
        <f>IF(BY$2&lt;=((VALUE(RIGHT($E21,4))-VALUE(LEFT($E21,4)))+1),Q21/((1+Vychodiská!$C$167)^BY$2),0)</f>
        <v>0</v>
      </c>
      <c r="BZ21" s="73">
        <f>IF(BZ$2&lt;=((VALUE(RIGHT($E21,4))-VALUE(LEFT($E21,4)))+1),R21/((1+Vychodiská!$C$167)^BZ$2),0)</f>
        <v>0</v>
      </c>
      <c r="CA21" s="73">
        <f>IF(CA$2&lt;=((VALUE(RIGHT($E21,4))-VALUE(LEFT($E21,4)))+1),S21/((1+Vychodiská!$C$167)^CA$2),0)</f>
        <v>0</v>
      </c>
      <c r="CB21" s="73">
        <f>IF(CB$2&lt;=((VALUE(RIGHT($E21,4))-VALUE(LEFT($E21,4)))+1),T21/((1+Vychodiská!$C$167)^CB$2),0)</f>
        <v>0</v>
      </c>
      <c r="CC21" s="73">
        <f>IF(CC$2&lt;=((VALUE(RIGHT($E21,4))-VALUE(LEFT($E21,4)))+1),U21/((1+Vychodiská!$C$167)^CC$2),0)</f>
        <v>0</v>
      </c>
      <c r="CD21" s="73">
        <f>IF(CD$2&lt;=((VALUE(RIGHT($E21,4))-VALUE(LEFT($E21,4)))+1),V21/((1+Vychodiská!$C$167)^CD$2),0)</f>
        <v>0</v>
      </c>
      <c r="CE21" s="73">
        <f>IF(CE$2&lt;=((VALUE(RIGHT($E21,4))-VALUE(LEFT($E21,4)))+1),W21/((1+Vychodiská!$C$167)^CE$2),0)</f>
        <v>0</v>
      </c>
      <c r="CF21" s="73">
        <f>IF(CF$2&lt;=((VALUE(RIGHT($E21,4))-VALUE(LEFT($E21,4)))+1),X21/((1+Vychodiská!$C$167)^CF$2),0)</f>
        <v>0</v>
      </c>
      <c r="CG21" s="73">
        <f>IF(CG$2&lt;=((VALUE(RIGHT($E21,4))-VALUE(LEFT($E21,4)))+1),Y21/((1+Vychodiská!$C$167)^CG$2),0)</f>
        <v>0</v>
      </c>
      <c r="CH21" s="73">
        <f>IF(CH$2&lt;=((VALUE(RIGHT($E21,4))-VALUE(LEFT($E21,4)))+1),Z21/((1+Vychodiská!$C$167)^CH$2),0)</f>
        <v>0</v>
      </c>
      <c r="CI21" s="73">
        <f>IF(CI$2&lt;=((VALUE(RIGHT($E21,4))-VALUE(LEFT($E21,4)))+1),AA21/((1+Vychodiská!$C$167)^CI$2),0)</f>
        <v>0</v>
      </c>
      <c r="CJ21" s="73">
        <f>IF(CJ$2&lt;=((VALUE(RIGHT($E21,4))-VALUE(LEFT($E21,4)))+1),AB21/((1+Vychodiská!$C$167)^CJ$2),0)</f>
        <v>0</v>
      </c>
      <c r="CK21" s="73">
        <f>IF(CK$2&lt;=((VALUE(RIGHT($E21,4))-VALUE(LEFT($E21,4)))+1),AC21/((1+Vychodiská!$C$167)^CK$2),0)</f>
        <v>0</v>
      </c>
      <c r="CL21" s="73">
        <f>IF(CL$2&lt;=((VALUE(RIGHT($E21,4))-VALUE(LEFT($E21,4)))+1),AD21/((1+Vychodiská!$C$167)^CL$2),0)</f>
        <v>0</v>
      </c>
      <c r="CM21" s="73">
        <f>IF(CM$2&lt;=((VALUE(RIGHT($E21,4))-VALUE(LEFT($E21,4)))+1),AE21/((1+Vychodiská!$C$167)^CM$2),0)</f>
        <v>0</v>
      </c>
      <c r="CN21" s="73">
        <f>IF(CN$2&lt;=((VALUE(RIGHT($E21,4))-VALUE(LEFT($E21,4)))+1),AF21/((1+Vychodiská!$C$167)^CN$2),0)</f>
        <v>0</v>
      </c>
      <c r="CO21" s="73">
        <f>IF(CO$2&lt;=((VALUE(RIGHT($E21,4))-VALUE(LEFT($E21,4)))+1),AG21/((1+Vychodiská!$C$167)^CO$2),0)</f>
        <v>0</v>
      </c>
      <c r="CP21" s="73">
        <f>IF(CP$2&lt;=((VALUE(RIGHT($E21,4))-VALUE(LEFT($E21,4)))+1),AH21/((1+Vychodiská!$C$167)^CP$2),0)</f>
        <v>0</v>
      </c>
      <c r="CQ21" s="73">
        <f>IF(CQ$2&lt;=((VALUE(RIGHT($E21,4))-VALUE(LEFT($E21,4)))+1),AI21/((1+Vychodiská!$C$167)^CQ$2),0)</f>
        <v>0</v>
      </c>
      <c r="CR21" s="74">
        <f>IF(CR$2&lt;=((VALUE(RIGHT($E21,4))-VALUE(LEFT($E21,4)))+1),AJ21/((1+Vychodiská!$C$167)^CR$2),0)</f>
        <v>0</v>
      </c>
      <c r="CS21" s="77">
        <f t="shared" si="4"/>
        <v>-5605667.307692307</v>
      </c>
      <c r="CT21" s="73"/>
    </row>
    <row r="22" spans="1:98" s="80" customFormat="1" ht="31" customHeight="1" x14ac:dyDescent="0.35">
      <c r="A22" s="70">
        <v>22</v>
      </c>
      <c r="B22" s="71" t="s">
        <v>135</v>
      </c>
      <c r="C22" s="71" t="str">
        <f>INDEX(Data!$D$3:$D$29,MATCH(Investície!A22,Data!$A$3:$A$29,0))</f>
        <v>Rekonštrukcia a modernizácia rozvodov centrálneho zásobovania teplom v meste Martin III. etapa</v>
      </c>
      <c r="D22" s="72">
        <f>INDEX(Data!$M$3:$M$29,MATCH(Investície!A22,Data!$A$3:$A$29,0))</f>
        <v>30</v>
      </c>
      <c r="E22" s="72">
        <f>INDEX(Data!$J$3:$J$29,MATCH(Investície!A22,Data!$A$3:$A$29,0))</f>
        <v>2024</v>
      </c>
      <c r="F22" s="74">
        <f>INDEX(Data!$H$3:$H$29,MATCH(A22,Data!$A$3:$A$29,0))</f>
        <v>5538228</v>
      </c>
      <c r="G22" s="73">
        <f t="shared" si="6"/>
        <v>5538228</v>
      </c>
      <c r="H22" s="73">
        <f t="shared" si="6"/>
        <v>5538228</v>
      </c>
      <c r="I22" s="73">
        <f t="shared" si="6"/>
        <v>5538228</v>
      </c>
      <c r="J22" s="73">
        <f t="shared" si="6"/>
        <v>5538228</v>
      </c>
      <c r="K22" s="73">
        <f t="shared" si="6"/>
        <v>5538228</v>
      </c>
      <c r="L22" s="73">
        <f t="shared" si="6"/>
        <v>5538228</v>
      </c>
      <c r="M22" s="73">
        <f t="shared" si="6"/>
        <v>5538228</v>
      </c>
      <c r="N22" s="73">
        <f t="shared" si="6"/>
        <v>5538228</v>
      </c>
      <c r="O22" s="73">
        <f t="shared" si="6"/>
        <v>5538228</v>
      </c>
      <c r="P22" s="73">
        <f t="shared" si="6"/>
        <v>5538228</v>
      </c>
      <c r="Q22" s="73">
        <f t="shared" si="6"/>
        <v>5538228</v>
      </c>
      <c r="R22" s="73">
        <f t="shared" si="6"/>
        <v>5538228</v>
      </c>
      <c r="S22" s="73">
        <f t="shared" si="6"/>
        <v>5538228</v>
      </c>
      <c r="T22" s="73">
        <f t="shared" si="6"/>
        <v>5538228</v>
      </c>
      <c r="U22" s="73">
        <f t="shared" si="6"/>
        <v>5538228</v>
      </c>
      <c r="V22" s="73">
        <f t="shared" si="6"/>
        <v>5538228</v>
      </c>
      <c r="W22" s="73">
        <f t="shared" si="5"/>
        <v>5538228</v>
      </c>
      <c r="X22" s="73">
        <f t="shared" si="5"/>
        <v>5538228</v>
      </c>
      <c r="Y22" s="73">
        <f t="shared" si="5"/>
        <v>5538228</v>
      </c>
      <c r="Z22" s="73">
        <f t="shared" si="5"/>
        <v>5538228</v>
      </c>
      <c r="AA22" s="73">
        <f t="shared" si="5"/>
        <v>5538228</v>
      </c>
      <c r="AB22" s="73">
        <f t="shared" si="5"/>
        <v>5538228</v>
      </c>
      <c r="AC22" s="73">
        <f t="shared" si="5"/>
        <v>5538228</v>
      </c>
      <c r="AD22" s="73">
        <f t="shared" si="5"/>
        <v>5538228</v>
      </c>
      <c r="AE22" s="73">
        <f t="shared" si="5"/>
        <v>5538228</v>
      </c>
      <c r="AF22" s="73">
        <f t="shared" si="5"/>
        <v>5538228</v>
      </c>
      <c r="AG22" s="73">
        <f t="shared" si="5"/>
        <v>5538228</v>
      </c>
      <c r="AH22" s="73">
        <f t="shared" si="5"/>
        <v>5538228</v>
      </c>
      <c r="AI22" s="73">
        <f t="shared" si="5"/>
        <v>5538228</v>
      </c>
      <c r="AJ22" s="74">
        <f t="shared" si="5"/>
        <v>5538228</v>
      </c>
      <c r="AK22" s="73">
        <f t="shared" si="3"/>
        <v>5538228</v>
      </c>
      <c r="AL22" s="73">
        <f>SUM($G22:H22)</f>
        <v>11076456</v>
      </c>
      <c r="AM22" s="73">
        <f>SUM($G22:I22)</f>
        <v>16614684</v>
      </c>
      <c r="AN22" s="73">
        <f>SUM($G22:J22)</f>
        <v>22152912</v>
      </c>
      <c r="AO22" s="73">
        <f>SUM($G22:K22)</f>
        <v>27691140</v>
      </c>
      <c r="AP22" s="73">
        <f>SUM($G22:L22)</f>
        <v>33229368</v>
      </c>
      <c r="AQ22" s="73">
        <f>SUM($G22:M22)</f>
        <v>38767596</v>
      </c>
      <c r="AR22" s="73">
        <f>SUM($G22:N22)</f>
        <v>44305824</v>
      </c>
      <c r="AS22" s="73">
        <f>SUM($G22:O22)</f>
        <v>49844052</v>
      </c>
      <c r="AT22" s="73">
        <f>SUM($G22:P22)</f>
        <v>55382280</v>
      </c>
      <c r="AU22" s="73">
        <f>SUM($G22:Q22)</f>
        <v>60920508</v>
      </c>
      <c r="AV22" s="73">
        <f>SUM($G22:R22)</f>
        <v>66458736</v>
      </c>
      <c r="AW22" s="73">
        <f>SUM($G22:S22)</f>
        <v>71996964</v>
      </c>
      <c r="AX22" s="73">
        <f>SUM($G22:T22)</f>
        <v>77535192</v>
      </c>
      <c r="AY22" s="73">
        <f>SUM($G22:U22)</f>
        <v>83073420</v>
      </c>
      <c r="AZ22" s="73">
        <f>SUM($G22:V22)</f>
        <v>88611648</v>
      </c>
      <c r="BA22" s="73">
        <f>SUM($G22:W22)</f>
        <v>94149876</v>
      </c>
      <c r="BB22" s="73">
        <f>SUM($G22:X22)</f>
        <v>99688104</v>
      </c>
      <c r="BC22" s="73">
        <f>SUM($G22:Y22)</f>
        <v>105226332</v>
      </c>
      <c r="BD22" s="73">
        <f>SUM($G22:Z22)</f>
        <v>110764560</v>
      </c>
      <c r="BE22" s="73">
        <f>SUM($G22:AA22)</f>
        <v>116302788</v>
      </c>
      <c r="BF22" s="73">
        <f>SUM($G22:AB22)</f>
        <v>121841016</v>
      </c>
      <c r="BG22" s="73">
        <f>SUM($G22:AC22)</f>
        <v>127379244</v>
      </c>
      <c r="BH22" s="73">
        <f>SUM($G22:AD22)</f>
        <v>132917472</v>
      </c>
      <c r="BI22" s="73">
        <f>SUM($G22:AE22)</f>
        <v>138455700</v>
      </c>
      <c r="BJ22" s="73">
        <f>SUM($G22:AF22)</f>
        <v>143993928</v>
      </c>
      <c r="BK22" s="73">
        <f>SUM($G22:AG22)</f>
        <v>149532156</v>
      </c>
      <c r="BL22" s="73">
        <f>SUM($G22:AH22)</f>
        <v>155070384</v>
      </c>
      <c r="BM22" s="73">
        <f>SUM($G22:AI22)</f>
        <v>160608612</v>
      </c>
      <c r="BN22" s="73">
        <f>SUM($G22:AJ22)</f>
        <v>166146840</v>
      </c>
      <c r="BO22" s="76">
        <f>IF(BO$2&lt;=((VALUE(RIGHT($E22,4))-VALUE(LEFT($E22,4)))+1),G22/((1+Vychodiská!$C$167)^BO$2),0)</f>
        <v>5325219.230769231</v>
      </c>
      <c r="BP22" s="73">
        <f>IF(BP$2&lt;=((VALUE(RIGHT($E22,4))-VALUE(LEFT($E22,4)))+1),H22/((1+Vychodiská!$C$167)^BP$2),0)</f>
        <v>0</v>
      </c>
      <c r="BQ22" s="73">
        <f>IF(BQ$2&lt;=((VALUE(RIGHT($E22,4))-VALUE(LEFT($E22,4)))+1),I22/((1+Vychodiská!$C$167)^BQ$2),0)</f>
        <v>0</v>
      </c>
      <c r="BR22" s="73">
        <f>IF(BR$2&lt;=((VALUE(RIGHT($E22,4))-VALUE(LEFT($E22,4)))+1),J22/((1+Vychodiská!$C$167)^BR$2),0)</f>
        <v>0</v>
      </c>
      <c r="BS22" s="73">
        <f>IF(BS$2&lt;=((VALUE(RIGHT($E22,4))-VALUE(LEFT($E22,4)))+1),K22/((1+Vychodiská!$C$167)^BS$2),0)</f>
        <v>0</v>
      </c>
      <c r="BT22" s="73">
        <f>IF(BT$2&lt;=((VALUE(RIGHT($E22,4))-VALUE(LEFT($E22,4)))+1),L22/((1+Vychodiská!$C$167)^BT$2),0)</f>
        <v>0</v>
      </c>
      <c r="BU22" s="73">
        <f>IF(BU$2&lt;=((VALUE(RIGHT($E22,4))-VALUE(LEFT($E22,4)))+1),M22/((1+Vychodiská!$C$167)^BU$2),0)</f>
        <v>0</v>
      </c>
      <c r="BV22" s="73">
        <f>IF(BV$2&lt;=((VALUE(RIGHT($E22,4))-VALUE(LEFT($E22,4)))+1),N22/((1+Vychodiská!$C$167)^BV$2),0)</f>
        <v>0</v>
      </c>
      <c r="BW22" s="73">
        <f>IF(BW$2&lt;=((VALUE(RIGHT($E22,4))-VALUE(LEFT($E22,4)))+1),O22/((1+Vychodiská!$C$167)^BW$2),0)</f>
        <v>0</v>
      </c>
      <c r="BX22" s="73">
        <f>IF(BX$2&lt;=((VALUE(RIGHT($E22,4))-VALUE(LEFT($E22,4)))+1),P22/((1+Vychodiská!$C$167)^BX$2),0)</f>
        <v>0</v>
      </c>
      <c r="BY22" s="73">
        <f>IF(BY$2&lt;=((VALUE(RIGHT($E22,4))-VALUE(LEFT($E22,4)))+1),Q22/((1+Vychodiská!$C$167)^BY$2),0)</f>
        <v>0</v>
      </c>
      <c r="BZ22" s="73">
        <f>IF(BZ$2&lt;=((VALUE(RIGHT($E22,4))-VALUE(LEFT($E22,4)))+1),R22/((1+Vychodiská!$C$167)^BZ$2),0)</f>
        <v>0</v>
      </c>
      <c r="CA22" s="73">
        <f>IF(CA$2&lt;=((VALUE(RIGHT($E22,4))-VALUE(LEFT($E22,4)))+1),S22/((1+Vychodiská!$C$167)^CA$2),0)</f>
        <v>0</v>
      </c>
      <c r="CB22" s="73">
        <f>IF(CB$2&lt;=((VALUE(RIGHT($E22,4))-VALUE(LEFT($E22,4)))+1),T22/((1+Vychodiská!$C$167)^CB$2),0)</f>
        <v>0</v>
      </c>
      <c r="CC22" s="73">
        <f>IF(CC$2&lt;=((VALUE(RIGHT($E22,4))-VALUE(LEFT($E22,4)))+1),U22/((1+Vychodiská!$C$167)^CC$2),0)</f>
        <v>0</v>
      </c>
      <c r="CD22" s="73">
        <f>IF(CD$2&lt;=((VALUE(RIGHT($E22,4))-VALUE(LEFT($E22,4)))+1),V22/((1+Vychodiská!$C$167)^CD$2),0)</f>
        <v>0</v>
      </c>
      <c r="CE22" s="73">
        <f>IF(CE$2&lt;=((VALUE(RIGHT($E22,4))-VALUE(LEFT($E22,4)))+1),W22/((1+Vychodiská!$C$167)^CE$2),0)</f>
        <v>0</v>
      </c>
      <c r="CF22" s="73">
        <f>IF(CF$2&lt;=((VALUE(RIGHT($E22,4))-VALUE(LEFT($E22,4)))+1),X22/((1+Vychodiská!$C$167)^CF$2),0)</f>
        <v>0</v>
      </c>
      <c r="CG22" s="73">
        <f>IF(CG$2&lt;=((VALUE(RIGHT($E22,4))-VALUE(LEFT($E22,4)))+1),Y22/((1+Vychodiská!$C$167)^CG$2),0)</f>
        <v>0</v>
      </c>
      <c r="CH22" s="73">
        <f>IF(CH$2&lt;=((VALUE(RIGHT($E22,4))-VALUE(LEFT($E22,4)))+1),Z22/((1+Vychodiská!$C$167)^CH$2),0)</f>
        <v>0</v>
      </c>
      <c r="CI22" s="73">
        <f>IF(CI$2&lt;=((VALUE(RIGHT($E22,4))-VALUE(LEFT($E22,4)))+1),AA22/((1+Vychodiská!$C$167)^CI$2),0)</f>
        <v>0</v>
      </c>
      <c r="CJ22" s="73">
        <f>IF(CJ$2&lt;=((VALUE(RIGHT($E22,4))-VALUE(LEFT($E22,4)))+1),AB22/((1+Vychodiská!$C$167)^CJ$2),0)</f>
        <v>0</v>
      </c>
      <c r="CK22" s="73">
        <f>IF(CK$2&lt;=((VALUE(RIGHT($E22,4))-VALUE(LEFT($E22,4)))+1),AC22/((1+Vychodiská!$C$167)^CK$2),0)</f>
        <v>0</v>
      </c>
      <c r="CL22" s="73">
        <f>IF(CL$2&lt;=((VALUE(RIGHT($E22,4))-VALUE(LEFT($E22,4)))+1),AD22/((1+Vychodiská!$C$167)^CL$2),0)</f>
        <v>0</v>
      </c>
      <c r="CM22" s="73">
        <f>IF(CM$2&lt;=((VALUE(RIGHT($E22,4))-VALUE(LEFT($E22,4)))+1),AE22/((1+Vychodiská!$C$167)^CM$2),0)</f>
        <v>0</v>
      </c>
      <c r="CN22" s="73">
        <f>IF(CN$2&lt;=((VALUE(RIGHT($E22,4))-VALUE(LEFT($E22,4)))+1),AF22/((1+Vychodiská!$C$167)^CN$2),0)</f>
        <v>0</v>
      </c>
      <c r="CO22" s="73">
        <f>IF(CO$2&lt;=((VALUE(RIGHT($E22,4))-VALUE(LEFT($E22,4)))+1),AG22/((1+Vychodiská!$C$167)^CO$2),0)</f>
        <v>0</v>
      </c>
      <c r="CP22" s="73">
        <f>IF(CP$2&lt;=((VALUE(RIGHT($E22,4))-VALUE(LEFT($E22,4)))+1),AH22/((1+Vychodiská!$C$167)^CP$2),0)</f>
        <v>0</v>
      </c>
      <c r="CQ22" s="73">
        <f>IF(CQ$2&lt;=((VALUE(RIGHT($E22,4))-VALUE(LEFT($E22,4)))+1),AI22/((1+Vychodiská!$C$167)^CQ$2),0)</f>
        <v>0</v>
      </c>
      <c r="CR22" s="74">
        <f>IF(CR$2&lt;=((VALUE(RIGHT($E22,4))-VALUE(LEFT($E22,4)))+1),AJ22/((1+Vychodiská!$C$167)^CR$2),0)</f>
        <v>0</v>
      </c>
      <c r="CS22" s="77">
        <f t="shared" si="4"/>
        <v>-5325219.230769231</v>
      </c>
      <c r="CT22" s="73"/>
    </row>
    <row r="23" spans="1:98" s="80" customFormat="1" ht="31" customHeight="1" x14ac:dyDescent="0.35">
      <c r="A23" s="70">
        <v>23</v>
      </c>
      <c r="B23" s="71" t="s">
        <v>135</v>
      </c>
      <c r="C23" s="71" t="str">
        <f>INDEX(Data!$D$3:$D$29,MATCH(Investície!A23,Data!$A$3:$A$29,0))</f>
        <v>Nová TG1 v závode Martin</v>
      </c>
      <c r="D23" s="72">
        <f>INDEX(Data!$M$3:$M$29,MATCH(Investície!A23,Data!$A$3:$A$29,0))</f>
        <v>25</v>
      </c>
      <c r="E23" s="72" t="str">
        <f>INDEX(Data!$J$3:$J$29,MATCH(Investície!A23,Data!$A$3:$A$29,0))</f>
        <v>2024 - 2025</v>
      </c>
      <c r="F23" s="74">
        <f>INDEX(Data!$H$3:$H$29,MATCH(A23,Data!$A$3:$A$29,0))</f>
        <v>7818206</v>
      </c>
      <c r="G23" s="73">
        <f t="shared" si="6"/>
        <v>3909103</v>
      </c>
      <c r="H23" s="73">
        <f t="shared" si="6"/>
        <v>3909103</v>
      </c>
      <c r="I23" s="73">
        <f t="shared" si="6"/>
        <v>3909103</v>
      </c>
      <c r="J23" s="73">
        <f t="shared" si="6"/>
        <v>3909103</v>
      </c>
      <c r="K23" s="73">
        <f t="shared" si="6"/>
        <v>3909103</v>
      </c>
      <c r="L23" s="73">
        <f t="shared" si="6"/>
        <v>3909103</v>
      </c>
      <c r="M23" s="73">
        <f t="shared" si="6"/>
        <v>3909103</v>
      </c>
      <c r="N23" s="73">
        <f t="shared" si="6"/>
        <v>3909103</v>
      </c>
      <c r="O23" s="73">
        <f t="shared" si="6"/>
        <v>3909103</v>
      </c>
      <c r="P23" s="73">
        <f t="shared" si="6"/>
        <v>3909103</v>
      </c>
      <c r="Q23" s="73">
        <f t="shared" si="6"/>
        <v>3909103</v>
      </c>
      <c r="R23" s="73">
        <f t="shared" si="6"/>
        <v>3909103</v>
      </c>
      <c r="S23" s="73">
        <f t="shared" si="6"/>
        <v>3909103</v>
      </c>
      <c r="T23" s="73">
        <f t="shared" si="6"/>
        <v>3909103</v>
      </c>
      <c r="U23" s="73">
        <f t="shared" si="6"/>
        <v>3909103</v>
      </c>
      <c r="V23" s="73">
        <f t="shared" si="6"/>
        <v>3909103</v>
      </c>
      <c r="W23" s="73">
        <f t="shared" si="5"/>
        <v>3909103</v>
      </c>
      <c r="X23" s="73">
        <f t="shared" si="5"/>
        <v>3909103</v>
      </c>
      <c r="Y23" s="73">
        <f t="shared" si="5"/>
        <v>3909103</v>
      </c>
      <c r="Z23" s="73">
        <f t="shared" si="5"/>
        <v>3909103</v>
      </c>
      <c r="AA23" s="73">
        <f t="shared" si="5"/>
        <v>3909103</v>
      </c>
      <c r="AB23" s="73">
        <f t="shared" si="5"/>
        <v>3909103</v>
      </c>
      <c r="AC23" s="73">
        <f t="shared" si="5"/>
        <v>3909103</v>
      </c>
      <c r="AD23" s="73">
        <f t="shared" si="5"/>
        <v>3909103</v>
      </c>
      <c r="AE23" s="73">
        <f t="shared" si="5"/>
        <v>3909103</v>
      </c>
      <c r="AF23" s="73">
        <f t="shared" si="5"/>
        <v>3909103</v>
      </c>
      <c r="AG23" s="73">
        <f t="shared" si="5"/>
        <v>3909103</v>
      </c>
      <c r="AH23" s="73">
        <f t="shared" si="5"/>
        <v>3909103</v>
      </c>
      <c r="AI23" s="73">
        <f t="shared" si="5"/>
        <v>3909103</v>
      </c>
      <c r="AJ23" s="74">
        <f t="shared" si="5"/>
        <v>3909103</v>
      </c>
      <c r="AK23" s="73">
        <f t="shared" si="3"/>
        <v>3909103</v>
      </c>
      <c r="AL23" s="73">
        <f>SUM($G23:H23)</f>
        <v>7818206</v>
      </c>
      <c r="AM23" s="73">
        <f>SUM($G23:I23)</f>
        <v>11727309</v>
      </c>
      <c r="AN23" s="73">
        <f>SUM($G23:J23)</f>
        <v>15636412</v>
      </c>
      <c r="AO23" s="73">
        <f>SUM($G23:K23)</f>
        <v>19545515</v>
      </c>
      <c r="AP23" s="73">
        <f>SUM($G23:L23)</f>
        <v>23454618</v>
      </c>
      <c r="AQ23" s="73">
        <f>SUM($G23:M23)</f>
        <v>27363721</v>
      </c>
      <c r="AR23" s="73">
        <f>SUM($G23:N23)</f>
        <v>31272824</v>
      </c>
      <c r="AS23" s="73">
        <f>SUM($G23:O23)</f>
        <v>35181927</v>
      </c>
      <c r="AT23" s="73">
        <f>SUM($G23:P23)</f>
        <v>39091030</v>
      </c>
      <c r="AU23" s="73">
        <f>SUM($G23:Q23)</f>
        <v>43000133</v>
      </c>
      <c r="AV23" s="73">
        <f>SUM($G23:R23)</f>
        <v>46909236</v>
      </c>
      <c r="AW23" s="73">
        <f>SUM($G23:S23)</f>
        <v>50818339</v>
      </c>
      <c r="AX23" s="73">
        <f>SUM($G23:T23)</f>
        <v>54727442</v>
      </c>
      <c r="AY23" s="73">
        <f>SUM($G23:U23)</f>
        <v>58636545</v>
      </c>
      <c r="AZ23" s="73">
        <f>SUM($G23:V23)</f>
        <v>62545648</v>
      </c>
      <c r="BA23" s="73">
        <f>SUM($G23:W23)</f>
        <v>66454751</v>
      </c>
      <c r="BB23" s="73">
        <f>SUM($G23:X23)</f>
        <v>70363854</v>
      </c>
      <c r="BC23" s="73">
        <f>SUM($G23:Y23)</f>
        <v>74272957</v>
      </c>
      <c r="BD23" s="73">
        <f>SUM($G23:Z23)</f>
        <v>78182060</v>
      </c>
      <c r="BE23" s="73">
        <f>SUM($G23:AA23)</f>
        <v>82091163</v>
      </c>
      <c r="BF23" s="73">
        <f>SUM($G23:AB23)</f>
        <v>86000266</v>
      </c>
      <c r="BG23" s="73">
        <f>SUM($G23:AC23)</f>
        <v>89909369</v>
      </c>
      <c r="BH23" s="73">
        <f>SUM($G23:AD23)</f>
        <v>93818472</v>
      </c>
      <c r="BI23" s="73">
        <f>SUM($G23:AE23)</f>
        <v>97727575</v>
      </c>
      <c r="BJ23" s="73">
        <f>SUM($G23:AF23)</f>
        <v>101636678</v>
      </c>
      <c r="BK23" s="73">
        <f>SUM($G23:AG23)</f>
        <v>105545781</v>
      </c>
      <c r="BL23" s="73">
        <f>SUM($G23:AH23)</f>
        <v>109454884</v>
      </c>
      <c r="BM23" s="73">
        <f>SUM($G23:AI23)</f>
        <v>113363987</v>
      </c>
      <c r="BN23" s="73">
        <f>SUM($G23:AJ23)</f>
        <v>117273090</v>
      </c>
      <c r="BO23" s="76">
        <f>IF(BO$2&lt;=((VALUE(RIGHT($E23,4))-VALUE(LEFT($E23,4)))+1),G23/((1+Vychodiská!$C$167)^BO$2),0)</f>
        <v>3758752.8846153845</v>
      </c>
      <c r="BP23" s="73">
        <f>IF(BP$2&lt;=((VALUE(RIGHT($E23,4))-VALUE(LEFT($E23,4)))+1),H23/((1+Vychodiská!$C$167)^BP$2),0)</f>
        <v>3614185.4659763309</v>
      </c>
      <c r="BQ23" s="73">
        <f>IF(BQ$2&lt;=((VALUE(RIGHT($E23,4))-VALUE(LEFT($E23,4)))+1),I23/((1+Vychodiská!$C$167)^BQ$2),0)</f>
        <v>0</v>
      </c>
      <c r="BR23" s="73">
        <f>IF(BR$2&lt;=((VALUE(RIGHT($E23,4))-VALUE(LEFT($E23,4)))+1),J23/((1+Vychodiská!$C$167)^BR$2),0)</f>
        <v>0</v>
      </c>
      <c r="BS23" s="73">
        <f>IF(BS$2&lt;=((VALUE(RIGHT($E23,4))-VALUE(LEFT($E23,4)))+1),K23/((1+Vychodiská!$C$167)^BS$2),0)</f>
        <v>0</v>
      </c>
      <c r="BT23" s="73">
        <f>IF(BT$2&lt;=((VALUE(RIGHT($E23,4))-VALUE(LEFT($E23,4)))+1),L23/((1+Vychodiská!$C$167)^BT$2),0)</f>
        <v>0</v>
      </c>
      <c r="BU23" s="73">
        <f>IF(BU$2&lt;=((VALUE(RIGHT($E23,4))-VALUE(LEFT($E23,4)))+1),M23/((1+Vychodiská!$C$167)^BU$2),0)</f>
        <v>0</v>
      </c>
      <c r="BV23" s="73">
        <f>IF(BV$2&lt;=((VALUE(RIGHT($E23,4))-VALUE(LEFT($E23,4)))+1),N23/((1+Vychodiská!$C$167)^BV$2),0)</f>
        <v>0</v>
      </c>
      <c r="BW23" s="73">
        <f>IF(BW$2&lt;=((VALUE(RIGHT($E23,4))-VALUE(LEFT($E23,4)))+1),O23/((1+Vychodiská!$C$167)^BW$2),0)</f>
        <v>0</v>
      </c>
      <c r="BX23" s="73">
        <f>IF(BX$2&lt;=((VALUE(RIGHT($E23,4))-VALUE(LEFT($E23,4)))+1),P23/((1+Vychodiská!$C$167)^BX$2),0)</f>
        <v>0</v>
      </c>
      <c r="BY23" s="73">
        <f>IF(BY$2&lt;=((VALUE(RIGHT($E23,4))-VALUE(LEFT($E23,4)))+1),Q23/((1+Vychodiská!$C$167)^BY$2),0)</f>
        <v>0</v>
      </c>
      <c r="BZ23" s="73">
        <f>IF(BZ$2&lt;=((VALUE(RIGHT($E23,4))-VALUE(LEFT($E23,4)))+1),R23/((1+Vychodiská!$C$167)^BZ$2),0)</f>
        <v>0</v>
      </c>
      <c r="CA23" s="73">
        <f>IF(CA$2&lt;=((VALUE(RIGHT($E23,4))-VALUE(LEFT($E23,4)))+1),S23/((1+Vychodiská!$C$167)^CA$2),0)</f>
        <v>0</v>
      </c>
      <c r="CB23" s="73">
        <f>IF(CB$2&lt;=((VALUE(RIGHT($E23,4))-VALUE(LEFT($E23,4)))+1),T23/((1+Vychodiská!$C$167)^CB$2),0)</f>
        <v>0</v>
      </c>
      <c r="CC23" s="73">
        <f>IF(CC$2&lt;=((VALUE(RIGHT($E23,4))-VALUE(LEFT($E23,4)))+1),U23/((1+Vychodiská!$C$167)^CC$2),0)</f>
        <v>0</v>
      </c>
      <c r="CD23" s="73">
        <f>IF(CD$2&lt;=((VALUE(RIGHT($E23,4))-VALUE(LEFT($E23,4)))+1),V23/((1+Vychodiská!$C$167)^CD$2),0)</f>
        <v>0</v>
      </c>
      <c r="CE23" s="73">
        <f>IF(CE$2&lt;=((VALUE(RIGHT($E23,4))-VALUE(LEFT($E23,4)))+1),W23/((1+Vychodiská!$C$167)^CE$2),0)</f>
        <v>0</v>
      </c>
      <c r="CF23" s="73">
        <f>IF(CF$2&lt;=((VALUE(RIGHT($E23,4))-VALUE(LEFT($E23,4)))+1),X23/((1+Vychodiská!$C$167)^CF$2),0)</f>
        <v>0</v>
      </c>
      <c r="CG23" s="73">
        <f>IF(CG$2&lt;=((VALUE(RIGHT($E23,4))-VALUE(LEFT($E23,4)))+1),Y23/((1+Vychodiská!$C$167)^CG$2),0)</f>
        <v>0</v>
      </c>
      <c r="CH23" s="73">
        <f>IF(CH$2&lt;=((VALUE(RIGHT($E23,4))-VALUE(LEFT($E23,4)))+1),Z23/((1+Vychodiská!$C$167)^CH$2),0)</f>
        <v>0</v>
      </c>
      <c r="CI23" s="73">
        <f>IF(CI$2&lt;=((VALUE(RIGHT($E23,4))-VALUE(LEFT($E23,4)))+1),AA23/((1+Vychodiská!$C$167)^CI$2),0)</f>
        <v>0</v>
      </c>
      <c r="CJ23" s="73">
        <f>IF(CJ$2&lt;=((VALUE(RIGHT($E23,4))-VALUE(LEFT($E23,4)))+1),AB23/((1+Vychodiská!$C$167)^CJ$2),0)</f>
        <v>0</v>
      </c>
      <c r="CK23" s="73">
        <f>IF(CK$2&lt;=((VALUE(RIGHT($E23,4))-VALUE(LEFT($E23,4)))+1),AC23/((1+Vychodiská!$C$167)^CK$2),0)</f>
        <v>0</v>
      </c>
      <c r="CL23" s="73">
        <f>IF(CL$2&lt;=((VALUE(RIGHT($E23,4))-VALUE(LEFT($E23,4)))+1),AD23/((1+Vychodiská!$C$167)^CL$2),0)</f>
        <v>0</v>
      </c>
      <c r="CM23" s="73">
        <f>IF(CM$2&lt;=((VALUE(RIGHT($E23,4))-VALUE(LEFT($E23,4)))+1),AE23/((1+Vychodiská!$C$167)^CM$2),0)</f>
        <v>0</v>
      </c>
      <c r="CN23" s="73">
        <f>IF(CN$2&lt;=((VALUE(RIGHT($E23,4))-VALUE(LEFT($E23,4)))+1),AF23/((1+Vychodiská!$C$167)^CN$2),0)</f>
        <v>0</v>
      </c>
      <c r="CO23" s="73">
        <f>IF(CO$2&lt;=((VALUE(RIGHT($E23,4))-VALUE(LEFT($E23,4)))+1),AG23/((1+Vychodiská!$C$167)^CO$2),0)</f>
        <v>0</v>
      </c>
      <c r="CP23" s="73">
        <f>IF(CP$2&lt;=((VALUE(RIGHT($E23,4))-VALUE(LEFT($E23,4)))+1),AH23/((1+Vychodiská!$C$167)^CP$2),0)</f>
        <v>0</v>
      </c>
      <c r="CQ23" s="73">
        <f>IF(CQ$2&lt;=((VALUE(RIGHT($E23,4))-VALUE(LEFT($E23,4)))+1),AI23/((1+Vychodiská!$C$167)^CQ$2),0)</f>
        <v>0</v>
      </c>
      <c r="CR23" s="74">
        <f>IF(CR$2&lt;=((VALUE(RIGHT($E23,4))-VALUE(LEFT($E23,4)))+1),AJ23/((1+Vychodiská!$C$167)^CR$2),0)</f>
        <v>0</v>
      </c>
      <c r="CS23" s="77">
        <f t="shared" si="4"/>
        <v>-7372938.3505917154</v>
      </c>
      <c r="CT23" s="73"/>
    </row>
    <row r="24" spans="1:98" s="80" customFormat="1" ht="31" customHeight="1" x14ac:dyDescent="0.35">
      <c r="A24" s="70">
        <v>24</v>
      </c>
      <c r="B24" s="71" t="s">
        <v>135</v>
      </c>
      <c r="C24" s="71" t="str">
        <f>INDEX(Data!$D$3:$D$29,MATCH(Investície!A24,Data!$A$3:$A$29,0))</f>
        <v>FVZ - areál závodu Martin</v>
      </c>
      <c r="D24" s="72">
        <f>INDEX(Data!$M$3:$M$29,MATCH(Investície!A24,Data!$A$3:$A$29,0))</f>
        <v>20</v>
      </c>
      <c r="E24" s="72" t="str">
        <f>INDEX(Data!$J$3:$J$29,MATCH(Investície!A24,Data!$A$3:$A$29,0))</f>
        <v>2024-2025</v>
      </c>
      <c r="F24" s="74">
        <f>INDEX(Data!$H$3:$H$29,MATCH(A24,Data!$A$3:$A$29,0))</f>
        <v>1571000</v>
      </c>
      <c r="G24" s="73">
        <f t="shared" si="6"/>
        <v>785500</v>
      </c>
      <c r="H24" s="73">
        <f t="shared" si="6"/>
        <v>785500</v>
      </c>
      <c r="I24" s="73">
        <f t="shared" si="6"/>
        <v>785500</v>
      </c>
      <c r="J24" s="73">
        <f t="shared" si="6"/>
        <v>785500</v>
      </c>
      <c r="K24" s="73">
        <f t="shared" si="6"/>
        <v>785500</v>
      </c>
      <c r="L24" s="73">
        <f t="shared" si="6"/>
        <v>785500</v>
      </c>
      <c r="M24" s="73">
        <f t="shared" si="6"/>
        <v>785500</v>
      </c>
      <c r="N24" s="73">
        <f t="shared" si="6"/>
        <v>785500</v>
      </c>
      <c r="O24" s="73">
        <f t="shared" si="6"/>
        <v>785500</v>
      </c>
      <c r="P24" s="73">
        <f t="shared" si="6"/>
        <v>785500</v>
      </c>
      <c r="Q24" s="73">
        <f t="shared" si="6"/>
        <v>785500</v>
      </c>
      <c r="R24" s="73">
        <f t="shared" si="6"/>
        <v>785500</v>
      </c>
      <c r="S24" s="73">
        <f t="shared" si="6"/>
        <v>785500</v>
      </c>
      <c r="T24" s="73">
        <f t="shared" si="6"/>
        <v>785500</v>
      </c>
      <c r="U24" s="73">
        <f t="shared" si="6"/>
        <v>785500</v>
      </c>
      <c r="V24" s="73">
        <f t="shared" si="6"/>
        <v>785500</v>
      </c>
      <c r="W24" s="73">
        <f t="shared" si="5"/>
        <v>785500</v>
      </c>
      <c r="X24" s="73">
        <f t="shared" si="5"/>
        <v>785500</v>
      </c>
      <c r="Y24" s="73">
        <f t="shared" si="5"/>
        <v>785500</v>
      </c>
      <c r="Z24" s="73">
        <f t="shared" si="5"/>
        <v>785500</v>
      </c>
      <c r="AA24" s="73">
        <f t="shared" si="5"/>
        <v>785500</v>
      </c>
      <c r="AB24" s="73">
        <f t="shared" si="5"/>
        <v>785500</v>
      </c>
      <c r="AC24" s="73">
        <f t="shared" si="5"/>
        <v>785500</v>
      </c>
      <c r="AD24" s="73">
        <f t="shared" si="5"/>
        <v>785500</v>
      </c>
      <c r="AE24" s="73">
        <f t="shared" si="5"/>
        <v>785500</v>
      </c>
      <c r="AF24" s="73">
        <f t="shared" si="5"/>
        <v>785500</v>
      </c>
      <c r="AG24" s="73">
        <f t="shared" si="5"/>
        <v>785500</v>
      </c>
      <c r="AH24" s="73">
        <f t="shared" si="5"/>
        <v>785500</v>
      </c>
      <c r="AI24" s="73">
        <f t="shared" si="5"/>
        <v>785500</v>
      </c>
      <c r="AJ24" s="74">
        <f t="shared" si="5"/>
        <v>785500</v>
      </c>
      <c r="AK24" s="73">
        <f t="shared" si="3"/>
        <v>785500</v>
      </c>
      <c r="AL24" s="73">
        <f>SUM($G24:H24)</f>
        <v>1571000</v>
      </c>
      <c r="AM24" s="73">
        <f>SUM($G24:I24)</f>
        <v>2356500</v>
      </c>
      <c r="AN24" s="73">
        <f>SUM($G24:J24)</f>
        <v>3142000</v>
      </c>
      <c r="AO24" s="73">
        <f>SUM($G24:K24)</f>
        <v>3927500</v>
      </c>
      <c r="AP24" s="73">
        <f>SUM($G24:L24)</f>
        <v>4713000</v>
      </c>
      <c r="AQ24" s="73">
        <f>SUM($G24:M24)</f>
        <v>5498500</v>
      </c>
      <c r="AR24" s="73">
        <f>SUM($G24:N24)</f>
        <v>6284000</v>
      </c>
      <c r="AS24" s="73">
        <f>SUM($G24:O24)</f>
        <v>7069500</v>
      </c>
      <c r="AT24" s="73">
        <f>SUM($G24:P24)</f>
        <v>7855000</v>
      </c>
      <c r="AU24" s="73">
        <f>SUM($G24:Q24)</f>
        <v>8640500</v>
      </c>
      <c r="AV24" s="73">
        <f>SUM($G24:R24)</f>
        <v>9426000</v>
      </c>
      <c r="AW24" s="73">
        <f>SUM($G24:S24)</f>
        <v>10211500</v>
      </c>
      <c r="AX24" s="73">
        <f>SUM($G24:T24)</f>
        <v>10997000</v>
      </c>
      <c r="AY24" s="73">
        <f>SUM($G24:U24)</f>
        <v>11782500</v>
      </c>
      <c r="AZ24" s="73">
        <f>SUM($G24:V24)</f>
        <v>12568000</v>
      </c>
      <c r="BA24" s="73">
        <f>SUM($G24:W24)</f>
        <v>13353500</v>
      </c>
      <c r="BB24" s="73">
        <f>SUM($G24:X24)</f>
        <v>14139000</v>
      </c>
      <c r="BC24" s="73">
        <f>SUM($G24:Y24)</f>
        <v>14924500</v>
      </c>
      <c r="BD24" s="73">
        <f>SUM($G24:Z24)</f>
        <v>15710000</v>
      </c>
      <c r="BE24" s="73">
        <f>SUM($G24:AA24)</f>
        <v>16495500</v>
      </c>
      <c r="BF24" s="73">
        <f>SUM($G24:AB24)</f>
        <v>17281000</v>
      </c>
      <c r="BG24" s="73">
        <f>SUM($G24:AC24)</f>
        <v>18066500</v>
      </c>
      <c r="BH24" s="73">
        <f>SUM($G24:AD24)</f>
        <v>18852000</v>
      </c>
      <c r="BI24" s="73">
        <f>SUM($G24:AE24)</f>
        <v>19637500</v>
      </c>
      <c r="BJ24" s="73">
        <f>SUM($G24:AF24)</f>
        <v>20423000</v>
      </c>
      <c r="BK24" s="73">
        <f>SUM($G24:AG24)</f>
        <v>21208500</v>
      </c>
      <c r="BL24" s="73">
        <f>SUM($G24:AH24)</f>
        <v>21994000</v>
      </c>
      <c r="BM24" s="73">
        <f>SUM($G24:AI24)</f>
        <v>22779500</v>
      </c>
      <c r="BN24" s="73">
        <f>SUM($G24:AJ24)</f>
        <v>23565000</v>
      </c>
      <c r="BO24" s="76">
        <f>IF(BO$2&lt;=((VALUE(RIGHT($E24,4))-VALUE(LEFT($E24,4)))+1),G24/((1+Vychodiská!$C$167)^BO$2),0)</f>
        <v>755288.4615384615</v>
      </c>
      <c r="BP24" s="73">
        <f>IF(BP$2&lt;=((VALUE(RIGHT($E24,4))-VALUE(LEFT($E24,4)))+1),H24/((1+Vychodiská!$C$167)^BP$2),0)</f>
        <v>726238.90532544372</v>
      </c>
      <c r="BQ24" s="73">
        <f>IF(BQ$2&lt;=((VALUE(RIGHT($E24,4))-VALUE(LEFT($E24,4)))+1),I24/((1+Vychodiská!$C$167)^BQ$2),0)</f>
        <v>0</v>
      </c>
      <c r="BR24" s="73">
        <f>IF(BR$2&lt;=((VALUE(RIGHT($E24,4))-VALUE(LEFT($E24,4)))+1),J24/((1+Vychodiská!$C$167)^BR$2),0)</f>
        <v>0</v>
      </c>
      <c r="BS24" s="73">
        <f>IF(BS$2&lt;=((VALUE(RIGHT($E24,4))-VALUE(LEFT($E24,4)))+1),K24/((1+Vychodiská!$C$167)^BS$2),0)</f>
        <v>0</v>
      </c>
      <c r="BT24" s="73">
        <f>IF(BT$2&lt;=((VALUE(RIGHT($E24,4))-VALUE(LEFT($E24,4)))+1),L24/((1+Vychodiská!$C$167)^BT$2),0)</f>
        <v>0</v>
      </c>
      <c r="BU24" s="73">
        <f>IF(BU$2&lt;=((VALUE(RIGHT($E24,4))-VALUE(LEFT($E24,4)))+1),M24/((1+Vychodiská!$C$167)^BU$2),0)</f>
        <v>0</v>
      </c>
      <c r="BV24" s="73">
        <f>IF(BV$2&lt;=((VALUE(RIGHT($E24,4))-VALUE(LEFT($E24,4)))+1),N24/((1+Vychodiská!$C$167)^BV$2),0)</f>
        <v>0</v>
      </c>
      <c r="BW24" s="73">
        <f>IF(BW$2&lt;=((VALUE(RIGHT($E24,4))-VALUE(LEFT($E24,4)))+1),O24/((1+Vychodiská!$C$167)^BW$2),0)</f>
        <v>0</v>
      </c>
      <c r="BX24" s="73">
        <f>IF(BX$2&lt;=((VALUE(RIGHT($E24,4))-VALUE(LEFT($E24,4)))+1),P24/((1+Vychodiská!$C$167)^BX$2),0)</f>
        <v>0</v>
      </c>
      <c r="BY24" s="73">
        <f>IF(BY$2&lt;=((VALUE(RIGHT($E24,4))-VALUE(LEFT($E24,4)))+1),Q24/((1+Vychodiská!$C$167)^BY$2),0)</f>
        <v>0</v>
      </c>
      <c r="BZ24" s="73">
        <f>IF(BZ$2&lt;=((VALUE(RIGHT($E24,4))-VALUE(LEFT($E24,4)))+1),R24/((1+Vychodiská!$C$167)^BZ$2),0)</f>
        <v>0</v>
      </c>
      <c r="CA24" s="73">
        <f>IF(CA$2&lt;=((VALUE(RIGHT($E24,4))-VALUE(LEFT($E24,4)))+1),S24/((1+Vychodiská!$C$167)^CA$2),0)</f>
        <v>0</v>
      </c>
      <c r="CB24" s="73">
        <f>IF(CB$2&lt;=((VALUE(RIGHT($E24,4))-VALUE(LEFT($E24,4)))+1),T24/((1+Vychodiská!$C$167)^CB$2),0)</f>
        <v>0</v>
      </c>
      <c r="CC24" s="73">
        <f>IF(CC$2&lt;=((VALUE(RIGHT($E24,4))-VALUE(LEFT($E24,4)))+1),U24/((1+Vychodiská!$C$167)^CC$2),0)</f>
        <v>0</v>
      </c>
      <c r="CD24" s="73">
        <f>IF(CD$2&lt;=((VALUE(RIGHT($E24,4))-VALUE(LEFT($E24,4)))+1),V24/((1+Vychodiská!$C$167)^CD$2),0)</f>
        <v>0</v>
      </c>
      <c r="CE24" s="73">
        <f>IF(CE$2&lt;=((VALUE(RIGHT($E24,4))-VALUE(LEFT($E24,4)))+1),W24/((1+Vychodiská!$C$167)^CE$2),0)</f>
        <v>0</v>
      </c>
      <c r="CF24" s="73">
        <f>IF(CF$2&lt;=((VALUE(RIGHT($E24,4))-VALUE(LEFT($E24,4)))+1),X24/((1+Vychodiská!$C$167)^CF$2),0)</f>
        <v>0</v>
      </c>
      <c r="CG24" s="73">
        <f>IF(CG$2&lt;=((VALUE(RIGHT($E24,4))-VALUE(LEFT($E24,4)))+1),Y24/((1+Vychodiská!$C$167)^CG$2),0)</f>
        <v>0</v>
      </c>
      <c r="CH24" s="73">
        <f>IF(CH$2&lt;=((VALUE(RIGHT($E24,4))-VALUE(LEFT($E24,4)))+1),Z24/((1+Vychodiská!$C$167)^CH$2),0)</f>
        <v>0</v>
      </c>
      <c r="CI24" s="73">
        <f>IF(CI$2&lt;=((VALUE(RIGHT($E24,4))-VALUE(LEFT($E24,4)))+1),AA24/((1+Vychodiská!$C$167)^CI$2),0)</f>
        <v>0</v>
      </c>
      <c r="CJ24" s="73">
        <f>IF(CJ$2&lt;=((VALUE(RIGHT($E24,4))-VALUE(LEFT($E24,4)))+1),AB24/((1+Vychodiská!$C$167)^CJ$2),0)</f>
        <v>0</v>
      </c>
      <c r="CK24" s="73">
        <f>IF(CK$2&lt;=((VALUE(RIGHT($E24,4))-VALUE(LEFT($E24,4)))+1),AC24/((1+Vychodiská!$C$167)^CK$2),0)</f>
        <v>0</v>
      </c>
      <c r="CL24" s="73">
        <f>IF(CL$2&lt;=((VALUE(RIGHT($E24,4))-VALUE(LEFT($E24,4)))+1),AD24/((1+Vychodiská!$C$167)^CL$2),0)</f>
        <v>0</v>
      </c>
      <c r="CM24" s="73">
        <f>IF(CM$2&lt;=((VALUE(RIGHT($E24,4))-VALUE(LEFT($E24,4)))+1),AE24/((1+Vychodiská!$C$167)^CM$2),0)</f>
        <v>0</v>
      </c>
      <c r="CN24" s="73">
        <f>IF(CN$2&lt;=((VALUE(RIGHT($E24,4))-VALUE(LEFT($E24,4)))+1),AF24/((1+Vychodiská!$C$167)^CN$2),0)</f>
        <v>0</v>
      </c>
      <c r="CO24" s="73">
        <f>IF(CO$2&lt;=((VALUE(RIGHT($E24,4))-VALUE(LEFT($E24,4)))+1),AG24/((1+Vychodiská!$C$167)^CO$2),0)</f>
        <v>0</v>
      </c>
      <c r="CP24" s="73">
        <f>IF(CP$2&lt;=((VALUE(RIGHT($E24,4))-VALUE(LEFT($E24,4)))+1),AH24/((1+Vychodiská!$C$167)^CP$2),0)</f>
        <v>0</v>
      </c>
      <c r="CQ24" s="73">
        <f>IF(CQ$2&lt;=((VALUE(RIGHT($E24,4))-VALUE(LEFT($E24,4)))+1),AI24/((1+Vychodiská!$C$167)^CQ$2),0)</f>
        <v>0</v>
      </c>
      <c r="CR24" s="74">
        <f>IF(CR$2&lt;=((VALUE(RIGHT($E24,4))-VALUE(LEFT($E24,4)))+1),AJ24/((1+Vychodiská!$C$167)^CR$2),0)</f>
        <v>0</v>
      </c>
      <c r="CS24" s="77">
        <f t="shared" si="4"/>
        <v>-1481527.3668639052</v>
      </c>
      <c r="CT24" s="73"/>
    </row>
    <row r="25" spans="1:98" x14ac:dyDescent="0.45">
      <c r="A25" s="70">
        <v>25</v>
      </c>
      <c r="B25" s="81" t="s">
        <v>135</v>
      </c>
      <c r="C25" s="71" t="str">
        <f>INDEX(Data!$D$3:$D$29,MATCH(Investície!A25,Data!$A$3:$A$29,0))</f>
        <v>Skládka drevnej štiepky</v>
      </c>
      <c r="D25" s="72">
        <f>INDEX(Data!$M$3:$M$29,MATCH(Investície!A25,Data!$A$3:$A$29,0))</f>
        <v>20</v>
      </c>
      <c r="E25" s="72" t="str">
        <f>INDEX(Data!$J$3:$J$29,MATCH(Investície!A25,Data!$A$3:$A$29,0))</f>
        <v>2024-2025</v>
      </c>
      <c r="F25" s="74">
        <f>INDEX(Data!$H$3:$H$29,MATCH(A25,Data!$A$3:$A$29,0))</f>
        <v>1200000</v>
      </c>
      <c r="G25" s="73">
        <f t="shared" si="6"/>
        <v>600000</v>
      </c>
      <c r="H25" s="73">
        <f t="shared" si="6"/>
        <v>600000</v>
      </c>
      <c r="I25" s="73">
        <f t="shared" si="6"/>
        <v>600000</v>
      </c>
      <c r="J25" s="73">
        <f t="shared" si="6"/>
        <v>600000</v>
      </c>
      <c r="K25" s="73">
        <f t="shared" si="6"/>
        <v>600000</v>
      </c>
      <c r="L25" s="73">
        <f t="shared" si="6"/>
        <v>600000</v>
      </c>
      <c r="M25" s="73">
        <f t="shared" si="6"/>
        <v>600000</v>
      </c>
      <c r="N25" s="73">
        <f t="shared" si="6"/>
        <v>600000</v>
      </c>
      <c r="O25" s="73">
        <f t="shared" si="6"/>
        <v>600000</v>
      </c>
      <c r="P25" s="73">
        <f t="shared" si="6"/>
        <v>600000</v>
      </c>
      <c r="Q25" s="73">
        <f t="shared" si="6"/>
        <v>600000</v>
      </c>
      <c r="R25" s="73">
        <f t="shared" si="6"/>
        <v>600000</v>
      </c>
      <c r="S25" s="73">
        <f t="shared" si="6"/>
        <v>600000</v>
      </c>
      <c r="T25" s="73">
        <f t="shared" si="6"/>
        <v>600000</v>
      </c>
      <c r="U25" s="73">
        <f t="shared" si="6"/>
        <v>600000</v>
      </c>
      <c r="V25" s="73">
        <f t="shared" si="6"/>
        <v>600000</v>
      </c>
      <c r="W25" s="73">
        <f t="shared" si="5"/>
        <v>600000</v>
      </c>
      <c r="X25" s="73">
        <f t="shared" si="5"/>
        <v>600000</v>
      </c>
      <c r="Y25" s="73">
        <f t="shared" si="5"/>
        <v>600000</v>
      </c>
      <c r="Z25" s="73">
        <f t="shared" si="5"/>
        <v>600000</v>
      </c>
      <c r="AA25" s="73">
        <f t="shared" si="5"/>
        <v>600000</v>
      </c>
      <c r="AB25" s="73">
        <f t="shared" si="5"/>
        <v>600000</v>
      </c>
      <c r="AC25" s="73">
        <f t="shared" si="5"/>
        <v>600000</v>
      </c>
      <c r="AD25" s="73">
        <f t="shared" si="5"/>
        <v>600000</v>
      </c>
      <c r="AE25" s="73">
        <f t="shared" si="5"/>
        <v>600000</v>
      </c>
      <c r="AF25" s="73">
        <f t="shared" si="5"/>
        <v>600000</v>
      </c>
      <c r="AG25" s="73">
        <f t="shared" si="5"/>
        <v>600000</v>
      </c>
      <c r="AH25" s="73">
        <f t="shared" si="5"/>
        <v>600000</v>
      </c>
      <c r="AI25" s="73">
        <f t="shared" si="5"/>
        <v>600000</v>
      </c>
      <c r="AJ25" s="74">
        <f t="shared" si="5"/>
        <v>600000</v>
      </c>
      <c r="AK25" s="73">
        <f t="shared" ref="AK25:AK28" si="7">G25</f>
        <v>600000</v>
      </c>
      <c r="AL25" s="73">
        <f>SUM($G25:H25)</f>
        <v>1200000</v>
      </c>
      <c r="AM25" s="73">
        <f>SUM($G25:I25)</f>
        <v>1800000</v>
      </c>
      <c r="AN25" s="73">
        <f>SUM($G25:J25)</f>
        <v>2400000</v>
      </c>
      <c r="AO25" s="73">
        <f>SUM($G25:K25)</f>
        <v>3000000</v>
      </c>
      <c r="AP25" s="73">
        <f>SUM($G25:L25)</f>
        <v>3600000</v>
      </c>
      <c r="AQ25" s="73">
        <f>SUM($G25:M25)</f>
        <v>4200000</v>
      </c>
      <c r="AR25" s="73">
        <f>SUM($G25:N25)</f>
        <v>4800000</v>
      </c>
      <c r="AS25" s="73">
        <f>SUM($G25:O25)</f>
        <v>5400000</v>
      </c>
      <c r="AT25" s="73">
        <f>SUM($G25:P25)</f>
        <v>6000000</v>
      </c>
      <c r="AU25" s="73">
        <f>SUM($G25:Q25)</f>
        <v>6600000</v>
      </c>
      <c r="AV25" s="73">
        <f>SUM($G25:R25)</f>
        <v>7200000</v>
      </c>
      <c r="AW25" s="73">
        <f>SUM($G25:S25)</f>
        <v>7800000</v>
      </c>
      <c r="AX25" s="73">
        <f>SUM($G25:T25)</f>
        <v>8400000</v>
      </c>
      <c r="AY25" s="73">
        <f>SUM($G25:U25)</f>
        <v>9000000</v>
      </c>
      <c r="AZ25" s="73">
        <f>SUM($G25:V25)</f>
        <v>9600000</v>
      </c>
      <c r="BA25" s="73">
        <f>SUM($G25:W25)</f>
        <v>10200000</v>
      </c>
      <c r="BB25" s="73">
        <f>SUM($G25:X25)</f>
        <v>10800000</v>
      </c>
      <c r="BC25" s="73">
        <f>SUM($G25:Y25)</f>
        <v>11400000</v>
      </c>
      <c r="BD25" s="73">
        <f>SUM($G25:Z25)</f>
        <v>12000000</v>
      </c>
      <c r="BE25" s="73">
        <f>SUM($G25:AA25)</f>
        <v>12600000</v>
      </c>
      <c r="BF25" s="73">
        <f>SUM($G25:AB25)</f>
        <v>13200000</v>
      </c>
      <c r="BG25" s="73">
        <f>SUM($G25:AC25)</f>
        <v>13800000</v>
      </c>
      <c r="BH25" s="73">
        <f>SUM($G25:AD25)</f>
        <v>14400000</v>
      </c>
      <c r="BI25" s="73">
        <f>SUM($G25:AE25)</f>
        <v>15000000</v>
      </c>
      <c r="BJ25" s="73">
        <f>SUM($G25:AF25)</f>
        <v>15600000</v>
      </c>
      <c r="BK25" s="73">
        <f>SUM($G25:AG25)</f>
        <v>16200000</v>
      </c>
      <c r="BL25" s="73">
        <f>SUM($G25:AH25)</f>
        <v>16800000</v>
      </c>
      <c r="BM25" s="73">
        <f>SUM($G25:AI25)</f>
        <v>17400000</v>
      </c>
      <c r="BN25" s="73">
        <f>SUM($G25:AJ25)</f>
        <v>18000000</v>
      </c>
      <c r="BO25" s="76">
        <f>IF(BO$2&lt;=((VALUE(RIGHT($E25,4))-VALUE(LEFT($E25,4)))+1),G25/((1+Vychodiská!$C$167)^BO$2),0)</f>
        <v>576923.07692307688</v>
      </c>
      <c r="BP25" s="73">
        <f>IF(BP$2&lt;=((VALUE(RIGHT($E25,4))-VALUE(LEFT($E25,4)))+1),H25/((1+Vychodiská!$C$167)^BP$2),0)</f>
        <v>554733.72781065083</v>
      </c>
      <c r="BQ25" s="73">
        <f>IF(BQ$2&lt;=((VALUE(RIGHT($E25,4))-VALUE(LEFT($E25,4)))+1),I25/((1+Vychodiská!$C$167)^BQ$2),0)</f>
        <v>0</v>
      </c>
      <c r="BR25" s="73">
        <f>IF(BR$2&lt;=((VALUE(RIGHT($E25,4))-VALUE(LEFT($E25,4)))+1),J25/((1+Vychodiská!$C$167)^BR$2),0)</f>
        <v>0</v>
      </c>
      <c r="BS25" s="73">
        <f>IF(BS$2&lt;=((VALUE(RIGHT($E25,4))-VALUE(LEFT($E25,4)))+1),K25/((1+Vychodiská!$C$167)^BS$2),0)</f>
        <v>0</v>
      </c>
      <c r="BT25" s="73">
        <f>IF(BT$2&lt;=((VALUE(RIGHT($E25,4))-VALUE(LEFT($E25,4)))+1),L25/((1+Vychodiská!$C$167)^BT$2),0)</f>
        <v>0</v>
      </c>
      <c r="BU25" s="73">
        <f>IF(BU$2&lt;=((VALUE(RIGHT($E25,4))-VALUE(LEFT($E25,4)))+1),M25/((1+Vychodiská!$C$167)^BU$2),0)</f>
        <v>0</v>
      </c>
      <c r="BV25" s="73">
        <f>IF(BV$2&lt;=((VALUE(RIGHT($E25,4))-VALUE(LEFT($E25,4)))+1),N25/((1+Vychodiská!$C$167)^BV$2),0)</f>
        <v>0</v>
      </c>
      <c r="BW25" s="73">
        <f>IF(BW$2&lt;=((VALUE(RIGHT($E25,4))-VALUE(LEFT($E25,4)))+1),O25/((1+Vychodiská!$C$167)^BW$2),0)</f>
        <v>0</v>
      </c>
      <c r="BX25" s="73">
        <f>IF(BX$2&lt;=((VALUE(RIGHT($E25,4))-VALUE(LEFT($E25,4)))+1),P25/((1+Vychodiská!$C$167)^BX$2),0)</f>
        <v>0</v>
      </c>
      <c r="BY25" s="73">
        <f>IF(BY$2&lt;=((VALUE(RIGHT($E25,4))-VALUE(LEFT($E25,4)))+1),Q25/((1+Vychodiská!$C$167)^BY$2),0)</f>
        <v>0</v>
      </c>
      <c r="BZ25" s="73">
        <f>IF(BZ$2&lt;=((VALUE(RIGHT($E25,4))-VALUE(LEFT($E25,4)))+1),R25/((1+Vychodiská!$C$167)^BZ$2),0)</f>
        <v>0</v>
      </c>
      <c r="CA25" s="73">
        <f>IF(CA$2&lt;=((VALUE(RIGHT($E25,4))-VALUE(LEFT($E25,4)))+1),S25/((1+Vychodiská!$C$167)^CA$2),0)</f>
        <v>0</v>
      </c>
      <c r="CB25" s="73">
        <f>IF(CB$2&lt;=((VALUE(RIGHT($E25,4))-VALUE(LEFT($E25,4)))+1),T25/((1+Vychodiská!$C$167)^CB$2),0)</f>
        <v>0</v>
      </c>
      <c r="CC25" s="73">
        <f>IF(CC$2&lt;=((VALUE(RIGHT($E25,4))-VALUE(LEFT($E25,4)))+1),U25/((1+Vychodiská!$C$167)^CC$2),0)</f>
        <v>0</v>
      </c>
      <c r="CD25" s="73">
        <f>IF(CD$2&lt;=((VALUE(RIGHT($E25,4))-VALUE(LEFT($E25,4)))+1),V25/((1+Vychodiská!$C$167)^CD$2),0)</f>
        <v>0</v>
      </c>
      <c r="CE25" s="73">
        <f>IF(CE$2&lt;=((VALUE(RIGHT($E25,4))-VALUE(LEFT($E25,4)))+1),W25/((1+Vychodiská!$C$167)^CE$2),0)</f>
        <v>0</v>
      </c>
      <c r="CF25" s="73">
        <f>IF(CF$2&lt;=((VALUE(RIGHT($E25,4))-VALUE(LEFT($E25,4)))+1),X25/((1+Vychodiská!$C$167)^CF$2),0)</f>
        <v>0</v>
      </c>
      <c r="CG25" s="73">
        <f>IF(CG$2&lt;=((VALUE(RIGHT($E25,4))-VALUE(LEFT($E25,4)))+1),Y25/((1+Vychodiská!$C$167)^CG$2),0)</f>
        <v>0</v>
      </c>
      <c r="CH25" s="73">
        <f>IF(CH$2&lt;=((VALUE(RIGHT($E25,4))-VALUE(LEFT($E25,4)))+1),Z25/((1+Vychodiská!$C$167)^CH$2),0)</f>
        <v>0</v>
      </c>
      <c r="CI25" s="73">
        <f>IF(CI$2&lt;=((VALUE(RIGHT($E25,4))-VALUE(LEFT($E25,4)))+1),AA25/((1+Vychodiská!$C$167)^CI$2),0)</f>
        <v>0</v>
      </c>
      <c r="CJ25" s="73">
        <f>IF(CJ$2&lt;=((VALUE(RIGHT($E25,4))-VALUE(LEFT($E25,4)))+1),AB25/((1+Vychodiská!$C$167)^CJ$2),0)</f>
        <v>0</v>
      </c>
      <c r="CK25" s="73">
        <f>IF(CK$2&lt;=((VALUE(RIGHT($E25,4))-VALUE(LEFT($E25,4)))+1),AC25/((1+Vychodiská!$C$167)^CK$2),0)</f>
        <v>0</v>
      </c>
      <c r="CL25" s="73">
        <f>IF(CL$2&lt;=((VALUE(RIGHT($E25,4))-VALUE(LEFT($E25,4)))+1),AD25/((1+Vychodiská!$C$167)^CL$2),0)</f>
        <v>0</v>
      </c>
      <c r="CM25" s="73">
        <f>IF(CM$2&lt;=((VALUE(RIGHT($E25,4))-VALUE(LEFT($E25,4)))+1),AE25/((1+Vychodiská!$C$167)^CM$2),0)</f>
        <v>0</v>
      </c>
      <c r="CN25" s="73">
        <f>IF(CN$2&lt;=((VALUE(RIGHT($E25,4))-VALUE(LEFT($E25,4)))+1),AF25/((1+Vychodiská!$C$167)^CN$2),0)</f>
        <v>0</v>
      </c>
      <c r="CO25" s="73">
        <f>IF(CO$2&lt;=((VALUE(RIGHT($E25,4))-VALUE(LEFT($E25,4)))+1),AG25/((1+Vychodiská!$C$167)^CO$2),0)</f>
        <v>0</v>
      </c>
      <c r="CP25" s="73">
        <f>IF(CP$2&lt;=((VALUE(RIGHT($E25,4))-VALUE(LEFT($E25,4)))+1),AH25/((1+Vychodiská!$C$167)^CP$2),0)</f>
        <v>0</v>
      </c>
      <c r="CQ25" s="73">
        <f>IF(CQ$2&lt;=((VALUE(RIGHT($E25,4))-VALUE(LEFT($E25,4)))+1),AI25/((1+Vychodiská!$C$167)^CQ$2),0)</f>
        <v>0</v>
      </c>
      <c r="CR25" s="74">
        <f>IF(CR$2&lt;=((VALUE(RIGHT($E25,4))-VALUE(LEFT($E25,4)))+1),AJ25/((1+Vychodiská!$C$167)^CR$2),0)</f>
        <v>0</v>
      </c>
      <c r="CS25" s="77">
        <f t="shared" ref="CS25:CS28" si="8">SUM(BO25:CR25)*-1</f>
        <v>-1131656.8047337276</v>
      </c>
    </row>
    <row r="26" spans="1:98" ht="23.5" customHeight="1" x14ac:dyDescent="0.45">
      <c r="A26" s="70">
        <v>27</v>
      </c>
      <c r="B26" s="81" t="s">
        <v>146</v>
      </c>
      <c r="C26" s="71" t="str">
        <f>INDEX(Data!$D$3:$D$29,MATCH(Investície!A26,Data!$A$3:$A$29,0))</f>
        <v>Rekonštrukcia horúcovodného potrubia vetiev Zvolen-Sekier a Zvolen-Zlatý Potok /časť SO 300 HV Rozvod Zvolen-Sekier</v>
      </c>
      <c r="D26" s="72">
        <f>INDEX(Data!$M$3:$M$29,MATCH(Investície!A26,Data!$A$3:$A$29,0))</f>
        <v>30</v>
      </c>
      <c r="E26" s="72" t="str">
        <f>INDEX(Data!$J$3:$J$29,MATCH(Investície!A26,Data!$A$3:$A$29,0))</f>
        <v>2024 - 2026</v>
      </c>
      <c r="F26" s="74">
        <f>INDEX(Data!$H$3:$H$29,MATCH(A26,Data!$A$3:$A$29,0))</f>
        <v>4059358</v>
      </c>
      <c r="G26" s="73">
        <f t="shared" si="6"/>
        <v>1353119.3333333333</v>
      </c>
      <c r="H26" s="73">
        <f t="shared" si="6"/>
        <v>1353119.3333333333</v>
      </c>
      <c r="I26" s="73">
        <f t="shared" si="6"/>
        <v>1353119.3333333333</v>
      </c>
      <c r="J26" s="73">
        <f t="shared" si="6"/>
        <v>1353119.3333333333</v>
      </c>
      <c r="K26" s="73">
        <f t="shared" si="6"/>
        <v>1353119.3333333333</v>
      </c>
      <c r="L26" s="73">
        <f t="shared" si="6"/>
        <v>1353119.3333333333</v>
      </c>
      <c r="M26" s="73">
        <f t="shared" si="6"/>
        <v>1353119.3333333333</v>
      </c>
      <c r="N26" s="73">
        <f t="shared" si="6"/>
        <v>1353119.3333333333</v>
      </c>
      <c r="O26" s="73">
        <f t="shared" si="6"/>
        <v>1353119.3333333333</v>
      </c>
      <c r="P26" s="73">
        <f t="shared" si="6"/>
        <v>1353119.3333333333</v>
      </c>
      <c r="Q26" s="73">
        <f t="shared" si="6"/>
        <v>1353119.3333333333</v>
      </c>
      <c r="R26" s="73">
        <f t="shared" si="6"/>
        <v>1353119.3333333333</v>
      </c>
      <c r="S26" s="73">
        <f t="shared" si="6"/>
        <v>1353119.3333333333</v>
      </c>
      <c r="T26" s="73">
        <f t="shared" si="6"/>
        <v>1353119.3333333333</v>
      </c>
      <c r="U26" s="73">
        <f t="shared" si="6"/>
        <v>1353119.3333333333</v>
      </c>
      <c r="V26" s="73">
        <f t="shared" si="6"/>
        <v>1353119.3333333333</v>
      </c>
      <c r="W26" s="73">
        <f t="shared" si="5"/>
        <v>1353119.3333333333</v>
      </c>
      <c r="X26" s="73">
        <f t="shared" si="5"/>
        <v>1353119.3333333333</v>
      </c>
      <c r="Y26" s="73">
        <f t="shared" si="5"/>
        <v>1353119.3333333333</v>
      </c>
      <c r="Z26" s="73">
        <f t="shared" si="5"/>
        <v>1353119.3333333333</v>
      </c>
      <c r="AA26" s="73">
        <f t="shared" si="5"/>
        <v>1353119.3333333333</v>
      </c>
      <c r="AB26" s="73">
        <f t="shared" si="5"/>
        <v>1353119.3333333333</v>
      </c>
      <c r="AC26" s="73">
        <f t="shared" si="5"/>
        <v>1353119.3333333333</v>
      </c>
      <c r="AD26" s="73">
        <f t="shared" si="5"/>
        <v>1353119.3333333333</v>
      </c>
      <c r="AE26" s="73">
        <f t="shared" si="5"/>
        <v>1353119.3333333333</v>
      </c>
      <c r="AF26" s="73">
        <f t="shared" si="5"/>
        <v>1353119.3333333333</v>
      </c>
      <c r="AG26" s="73">
        <f t="shared" si="5"/>
        <v>1353119.3333333333</v>
      </c>
      <c r="AH26" s="73">
        <f t="shared" si="5"/>
        <v>1353119.3333333333</v>
      </c>
      <c r="AI26" s="73">
        <f t="shared" si="5"/>
        <v>1353119.3333333333</v>
      </c>
      <c r="AJ26" s="74">
        <f t="shared" si="5"/>
        <v>1353119.3333333333</v>
      </c>
      <c r="AK26" s="73">
        <f t="shared" si="7"/>
        <v>1353119.3333333333</v>
      </c>
      <c r="AL26" s="73">
        <f>SUM($G26:H26)</f>
        <v>2706238.6666666665</v>
      </c>
      <c r="AM26" s="73">
        <f>SUM($G26:I26)</f>
        <v>4059358</v>
      </c>
      <c r="AN26" s="73">
        <f>SUM($G26:J26)</f>
        <v>5412477.333333333</v>
      </c>
      <c r="AO26" s="73">
        <f>SUM($G26:K26)</f>
        <v>6765596.666666666</v>
      </c>
      <c r="AP26" s="73">
        <f>SUM($G26:L26)</f>
        <v>8118715.9999999991</v>
      </c>
      <c r="AQ26" s="73">
        <f>SUM($G26:M26)</f>
        <v>9471835.3333333321</v>
      </c>
      <c r="AR26" s="73">
        <f>SUM($G26:N26)</f>
        <v>10824954.666666666</v>
      </c>
      <c r="AS26" s="73">
        <f>SUM($G26:O26)</f>
        <v>12178074</v>
      </c>
      <c r="AT26" s="73">
        <f>SUM($G26:P26)</f>
        <v>13531193.333333334</v>
      </c>
      <c r="AU26" s="73">
        <f>SUM($G26:Q26)</f>
        <v>14884312.666666668</v>
      </c>
      <c r="AV26" s="73">
        <f>SUM($G26:R26)</f>
        <v>16237432.000000002</v>
      </c>
      <c r="AW26" s="73">
        <f>SUM($G26:S26)</f>
        <v>17590551.333333336</v>
      </c>
      <c r="AX26" s="73">
        <f>SUM($G26:T26)</f>
        <v>18943670.666666668</v>
      </c>
      <c r="AY26" s="73">
        <f>SUM($G26:U26)</f>
        <v>20296790</v>
      </c>
      <c r="AZ26" s="73">
        <f>SUM($G26:V26)</f>
        <v>21649909.333333332</v>
      </c>
      <c r="BA26" s="73">
        <f>SUM($G26:W26)</f>
        <v>23003028.666666664</v>
      </c>
      <c r="BB26" s="73">
        <f>SUM($G26:X26)</f>
        <v>24356147.999999996</v>
      </c>
      <c r="BC26" s="73">
        <f>SUM($G26:Y26)</f>
        <v>25709267.333333328</v>
      </c>
      <c r="BD26" s="73">
        <f>SUM($G26:Z26)</f>
        <v>27062386.66666666</v>
      </c>
      <c r="BE26" s="73">
        <f>SUM($G26:AA26)</f>
        <v>28415505.999999993</v>
      </c>
      <c r="BF26" s="73">
        <f>SUM($G26:AB26)</f>
        <v>29768625.333333325</v>
      </c>
      <c r="BG26" s="73">
        <f>SUM($G26:AC26)</f>
        <v>31121744.666666657</v>
      </c>
      <c r="BH26" s="73">
        <f>SUM($G26:AD26)</f>
        <v>32474863.999999989</v>
      </c>
      <c r="BI26" s="73">
        <f>SUM($G26:AE26)</f>
        <v>33827983.333333321</v>
      </c>
      <c r="BJ26" s="73">
        <f>SUM($G26:AF26)</f>
        <v>35181102.666666657</v>
      </c>
      <c r="BK26" s="73">
        <f>SUM($G26:AG26)</f>
        <v>36534221.999999993</v>
      </c>
      <c r="BL26" s="73">
        <f>SUM($G26:AH26)</f>
        <v>37887341.333333328</v>
      </c>
      <c r="BM26" s="73">
        <f>SUM($G26:AI26)</f>
        <v>39240460.666666664</v>
      </c>
      <c r="BN26" s="73">
        <f>SUM($G26:AJ26)</f>
        <v>40593580</v>
      </c>
      <c r="BO26" s="76">
        <f>IF(BO$2&lt;=((VALUE(RIGHT($E26,4))-VALUE(LEFT($E26,4)))+1),G26/((1+Vychodiská!$C$167)^BO$2),0)</f>
        <v>1301076.282051282</v>
      </c>
      <c r="BP26" s="73">
        <f>IF(BP$2&lt;=((VALUE(RIGHT($E26,4))-VALUE(LEFT($E26,4)))+1),H26/((1+Vychodiská!$C$167)^BP$2),0)</f>
        <v>1251034.8865877709</v>
      </c>
      <c r="BQ26" s="73">
        <f>IF(BQ$2&lt;=((VALUE(RIGHT($E26,4))-VALUE(LEFT($E26,4)))+1),I26/((1+Vychodiská!$C$167)^BQ$2),0)</f>
        <v>1202918.1601805491</v>
      </c>
      <c r="BR26" s="73">
        <f>IF(BR$2&lt;=((VALUE(RIGHT($E26,4))-VALUE(LEFT($E26,4)))+1),J26/((1+Vychodiská!$C$167)^BR$2),0)</f>
        <v>0</v>
      </c>
      <c r="BS26" s="73">
        <f>IF(BS$2&lt;=((VALUE(RIGHT($E26,4))-VALUE(LEFT($E26,4)))+1),K26/((1+Vychodiská!$C$167)^BS$2),0)</f>
        <v>0</v>
      </c>
      <c r="BT26" s="73">
        <f>IF(BT$2&lt;=((VALUE(RIGHT($E26,4))-VALUE(LEFT($E26,4)))+1),L26/((1+Vychodiská!$C$167)^BT$2),0)</f>
        <v>0</v>
      </c>
      <c r="BU26" s="73">
        <f>IF(BU$2&lt;=((VALUE(RIGHT($E26,4))-VALUE(LEFT($E26,4)))+1),M26/((1+Vychodiská!$C$167)^BU$2),0)</f>
        <v>0</v>
      </c>
      <c r="BV26" s="73">
        <f>IF(BV$2&lt;=((VALUE(RIGHT($E26,4))-VALUE(LEFT($E26,4)))+1),N26/((1+Vychodiská!$C$167)^BV$2),0)</f>
        <v>0</v>
      </c>
      <c r="BW26" s="73">
        <f>IF(BW$2&lt;=((VALUE(RIGHT($E26,4))-VALUE(LEFT($E26,4)))+1),O26/((1+Vychodiská!$C$167)^BW$2),0)</f>
        <v>0</v>
      </c>
      <c r="BX26" s="73">
        <f>IF(BX$2&lt;=((VALUE(RIGHT($E26,4))-VALUE(LEFT($E26,4)))+1),P26/((1+Vychodiská!$C$167)^BX$2),0)</f>
        <v>0</v>
      </c>
      <c r="BY26" s="73">
        <f>IF(BY$2&lt;=((VALUE(RIGHT($E26,4))-VALUE(LEFT($E26,4)))+1),Q26/((1+Vychodiská!$C$167)^BY$2),0)</f>
        <v>0</v>
      </c>
      <c r="BZ26" s="73">
        <f>IF(BZ$2&lt;=((VALUE(RIGHT($E26,4))-VALUE(LEFT($E26,4)))+1),R26/((1+Vychodiská!$C$167)^BZ$2),0)</f>
        <v>0</v>
      </c>
      <c r="CA26" s="73">
        <f>IF(CA$2&lt;=((VALUE(RIGHT($E26,4))-VALUE(LEFT($E26,4)))+1),S26/((1+Vychodiská!$C$167)^CA$2),0)</f>
        <v>0</v>
      </c>
      <c r="CB26" s="73">
        <f>IF(CB$2&lt;=((VALUE(RIGHT($E26,4))-VALUE(LEFT($E26,4)))+1),T26/((1+Vychodiská!$C$167)^CB$2),0)</f>
        <v>0</v>
      </c>
      <c r="CC26" s="73">
        <f>IF(CC$2&lt;=((VALUE(RIGHT($E26,4))-VALUE(LEFT($E26,4)))+1),U26/((1+Vychodiská!$C$167)^CC$2),0)</f>
        <v>0</v>
      </c>
      <c r="CD26" s="73">
        <f>IF(CD$2&lt;=((VALUE(RIGHT($E26,4))-VALUE(LEFT($E26,4)))+1),V26/((1+Vychodiská!$C$167)^CD$2),0)</f>
        <v>0</v>
      </c>
      <c r="CE26" s="73">
        <f>IF(CE$2&lt;=((VALUE(RIGHT($E26,4))-VALUE(LEFT($E26,4)))+1),W26/((1+Vychodiská!$C$167)^CE$2),0)</f>
        <v>0</v>
      </c>
      <c r="CF26" s="73">
        <f>IF(CF$2&lt;=((VALUE(RIGHT($E26,4))-VALUE(LEFT($E26,4)))+1),X26/((1+Vychodiská!$C$167)^CF$2),0)</f>
        <v>0</v>
      </c>
      <c r="CG26" s="73">
        <f>IF(CG$2&lt;=((VALUE(RIGHT($E26,4))-VALUE(LEFT($E26,4)))+1),Y26/((1+Vychodiská!$C$167)^CG$2),0)</f>
        <v>0</v>
      </c>
      <c r="CH26" s="73">
        <f>IF(CH$2&lt;=((VALUE(RIGHT($E26,4))-VALUE(LEFT($E26,4)))+1),Z26/((1+Vychodiská!$C$167)^CH$2),0)</f>
        <v>0</v>
      </c>
      <c r="CI26" s="73">
        <f>IF(CI$2&lt;=((VALUE(RIGHT($E26,4))-VALUE(LEFT($E26,4)))+1),AA26/((1+Vychodiská!$C$167)^CI$2),0)</f>
        <v>0</v>
      </c>
      <c r="CJ26" s="73">
        <f>IF(CJ$2&lt;=((VALUE(RIGHT($E26,4))-VALUE(LEFT($E26,4)))+1),AB26/((1+Vychodiská!$C$167)^CJ$2),0)</f>
        <v>0</v>
      </c>
      <c r="CK26" s="73">
        <f>IF(CK$2&lt;=((VALUE(RIGHT($E26,4))-VALUE(LEFT($E26,4)))+1),AC26/((1+Vychodiská!$C$167)^CK$2),0)</f>
        <v>0</v>
      </c>
      <c r="CL26" s="73">
        <f>IF(CL$2&lt;=((VALUE(RIGHT($E26,4))-VALUE(LEFT($E26,4)))+1),AD26/((1+Vychodiská!$C$167)^CL$2),0)</f>
        <v>0</v>
      </c>
      <c r="CM26" s="73">
        <f>IF(CM$2&lt;=((VALUE(RIGHT($E26,4))-VALUE(LEFT($E26,4)))+1),AE26/((1+Vychodiská!$C$167)^CM$2),0)</f>
        <v>0</v>
      </c>
      <c r="CN26" s="73">
        <f>IF(CN$2&lt;=((VALUE(RIGHT($E26,4))-VALUE(LEFT($E26,4)))+1),AF26/((1+Vychodiská!$C$167)^CN$2),0)</f>
        <v>0</v>
      </c>
      <c r="CO26" s="73">
        <f>IF(CO$2&lt;=((VALUE(RIGHT($E26,4))-VALUE(LEFT($E26,4)))+1),AG26/((1+Vychodiská!$C$167)^CO$2),0)</f>
        <v>0</v>
      </c>
      <c r="CP26" s="73">
        <f>IF(CP$2&lt;=((VALUE(RIGHT($E26,4))-VALUE(LEFT($E26,4)))+1),AH26/((1+Vychodiská!$C$167)^CP$2),0)</f>
        <v>0</v>
      </c>
      <c r="CQ26" s="73">
        <f>IF(CQ$2&lt;=((VALUE(RIGHT($E26,4))-VALUE(LEFT($E26,4)))+1),AI26/((1+Vychodiská!$C$167)^CQ$2),0)</f>
        <v>0</v>
      </c>
      <c r="CR26" s="74">
        <f>IF(CR$2&lt;=((VALUE(RIGHT($E26,4))-VALUE(LEFT($E26,4)))+1),AJ26/((1+Vychodiská!$C$167)^CR$2),0)</f>
        <v>0</v>
      </c>
      <c r="CS26" s="77">
        <f t="shared" si="8"/>
        <v>-3755029.3288196018</v>
      </c>
    </row>
    <row r="27" spans="1:98" ht="24.5" customHeight="1" x14ac:dyDescent="0.45">
      <c r="A27" s="70">
        <v>28</v>
      </c>
      <c r="B27" s="81" t="s">
        <v>146</v>
      </c>
      <c r="C27" s="71" t="str">
        <f>INDEX(Data!$D$3:$D$29,MATCH(Investície!A27,Data!$A$3:$A$29,0))</f>
        <v>Rekonštrukcia horúcovodného potrubia vetiev Zvolen-Sekier a Zvolen-Zlatý Potok /časť SO 400 HV Rozvod Zvolen-Zlatý Potok a akumulácia tepla</v>
      </c>
      <c r="D27" s="72">
        <f>INDEX(Data!$M$3:$M$29,MATCH(Investície!A27,Data!$A$3:$A$29,0))</f>
        <v>30</v>
      </c>
      <c r="E27" s="72">
        <f>INDEX(Data!$J$3:$J$29,MATCH(Investície!A27,Data!$A$3:$A$29,0))</f>
        <v>2024</v>
      </c>
      <c r="F27" s="74">
        <f>INDEX(Data!$H$3:$H$29,MATCH(A27,Data!$A$3:$A$29,0))</f>
        <v>13710979</v>
      </c>
      <c r="G27" s="73">
        <f t="shared" si="6"/>
        <v>13710979</v>
      </c>
      <c r="H27" s="73">
        <f t="shared" si="6"/>
        <v>13710979</v>
      </c>
      <c r="I27" s="73">
        <f t="shared" si="6"/>
        <v>13710979</v>
      </c>
      <c r="J27" s="73">
        <f t="shared" si="6"/>
        <v>13710979</v>
      </c>
      <c r="K27" s="73">
        <f t="shared" si="6"/>
        <v>13710979</v>
      </c>
      <c r="L27" s="73">
        <f t="shared" si="6"/>
        <v>13710979</v>
      </c>
      <c r="M27" s="73">
        <f t="shared" si="6"/>
        <v>13710979</v>
      </c>
      <c r="N27" s="73">
        <f t="shared" si="6"/>
        <v>13710979</v>
      </c>
      <c r="O27" s="73">
        <f t="shared" si="6"/>
        <v>13710979</v>
      </c>
      <c r="P27" s="73">
        <f t="shared" si="6"/>
        <v>13710979</v>
      </c>
      <c r="Q27" s="73">
        <f t="shared" si="6"/>
        <v>13710979</v>
      </c>
      <c r="R27" s="73">
        <f t="shared" si="6"/>
        <v>13710979</v>
      </c>
      <c r="S27" s="73">
        <f t="shared" si="6"/>
        <v>13710979</v>
      </c>
      <c r="T27" s="73">
        <f t="shared" si="6"/>
        <v>13710979</v>
      </c>
      <c r="U27" s="73">
        <f t="shared" si="6"/>
        <v>13710979</v>
      </c>
      <c r="V27" s="73">
        <f t="shared" si="6"/>
        <v>13710979</v>
      </c>
      <c r="W27" s="73">
        <f t="shared" si="5"/>
        <v>13710979</v>
      </c>
      <c r="X27" s="73">
        <f t="shared" si="5"/>
        <v>13710979</v>
      </c>
      <c r="Y27" s="73">
        <f t="shared" si="5"/>
        <v>13710979</v>
      </c>
      <c r="Z27" s="73">
        <f t="shared" si="5"/>
        <v>13710979</v>
      </c>
      <c r="AA27" s="73">
        <f t="shared" si="5"/>
        <v>13710979</v>
      </c>
      <c r="AB27" s="73">
        <f t="shared" si="5"/>
        <v>13710979</v>
      </c>
      <c r="AC27" s="73">
        <f t="shared" si="5"/>
        <v>13710979</v>
      </c>
      <c r="AD27" s="73">
        <f t="shared" si="5"/>
        <v>13710979</v>
      </c>
      <c r="AE27" s="73">
        <f t="shared" si="5"/>
        <v>13710979</v>
      </c>
      <c r="AF27" s="73">
        <f t="shared" si="5"/>
        <v>13710979</v>
      </c>
      <c r="AG27" s="73">
        <f t="shared" si="5"/>
        <v>13710979</v>
      </c>
      <c r="AH27" s="73">
        <f t="shared" si="5"/>
        <v>13710979</v>
      </c>
      <c r="AI27" s="73">
        <f t="shared" si="5"/>
        <v>13710979</v>
      </c>
      <c r="AJ27" s="74">
        <f t="shared" si="5"/>
        <v>13710979</v>
      </c>
      <c r="AK27" s="73">
        <f t="shared" si="7"/>
        <v>13710979</v>
      </c>
      <c r="AL27" s="73">
        <f>SUM($G27:H27)</f>
        <v>27421958</v>
      </c>
      <c r="AM27" s="73">
        <f>SUM($G27:I27)</f>
        <v>41132937</v>
      </c>
      <c r="AN27" s="73">
        <f>SUM($G27:J27)</f>
        <v>54843916</v>
      </c>
      <c r="AO27" s="73">
        <f>SUM($G27:K27)</f>
        <v>68554895</v>
      </c>
      <c r="AP27" s="73">
        <f>SUM($G27:L27)</f>
        <v>82265874</v>
      </c>
      <c r="AQ27" s="73">
        <f>SUM($G27:M27)</f>
        <v>95976853</v>
      </c>
      <c r="AR27" s="73">
        <f>SUM($G27:N27)</f>
        <v>109687832</v>
      </c>
      <c r="AS27" s="73">
        <f>SUM($G27:O27)</f>
        <v>123398811</v>
      </c>
      <c r="AT27" s="73">
        <f>SUM($G27:P27)</f>
        <v>137109790</v>
      </c>
      <c r="AU27" s="73">
        <f>SUM($G27:Q27)</f>
        <v>150820769</v>
      </c>
      <c r="AV27" s="73">
        <f>SUM($G27:R27)</f>
        <v>164531748</v>
      </c>
      <c r="AW27" s="73">
        <f>SUM($G27:S27)</f>
        <v>178242727</v>
      </c>
      <c r="AX27" s="73">
        <f>SUM($G27:T27)</f>
        <v>191953706</v>
      </c>
      <c r="AY27" s="73">
        <f>SUM($G27:U27)</f>
        <v>205664685</v>
      </c>
      <c r="AZ27" s="73">
        <f>SUM($G27:V27)</f>
        <v>219375664</v>
      </c>
      <c r="BA27" s="73">
        <f>SUM($G27:W27)</f>
        <v>233086643</v>
      </c>
      <c r="BB27" s="73">
        <f>SUM($G27:X27)</f>
        <v>246797622</v>
      </c>
      <c r="BC27" s="73">
        <f>SUM($G27:Y27)</f>
        <v>260508601</v>
      </c>
      <c r="BD27" s="73">
        <f>SUM($G27:Z27)</f>
        <v>274219580</v>
      </c>
      <c r="BE27" s="73">
        <f>SUM($G27:AA27)</f>
        <v>287930559</v>
      </c>
      <c r="BF27" s="73">
        <f>SUM($G27:AB27)</f>
        <v>301641538</v>
      </c>
      <c r="BG27" s="73">
        <f>SUM($G27:AC27)</f>
        <v>315352517</v>
      </c>
      <c r="BH27" s="73">
        <f>SUM($G27:AD27)</f>
        <v>329063496</v>
      </c>
      <c r="BI27" s="73">
        <f>SUM($G27:AE27)</f>
        <v>342774475</v>
      </c>
      <c r="BJ27" s="73">
        <f>SUM($G27:AF27)</f>
        <v>356485454</v>
      </c>
      <c r="BK27" s="73">
        <f>SUM($G27:AG27)</f>
        <v>370196433</v>
      </c>
      <c r="BL27" s="73">
        <f>SUM($G27:AH27)</f>
        <v>383907412</v>
      </c>
      <c r="BM27" s="73">
        <f>SUM($G27:AI27)</f>
        <v>397618391</v>
      </c>
      <c r="BN27" s="73">
        <f>SUM($G27:AJ27)</f>
        <v>411329370</v>
      </c>
      <c r="BO27" s="76">
        <f>IF(BO$2&lt;=((VALUE(RIGHT($E27,4))-VALUE(LEFT($E27,4)))+1),G27/((1+Vychodiská!$C$167)^BO$2),0)</f>
        <v>13183633.653846154</v>
      </c>
      <c r="BP27" s="73">
        <f>IF(BP$2&lt;=((VALUE(RIGHT($E27,4))-VALUE(LEFT($E27,4)))+1),H27/((1+Vychodiská!$C$167)^BP$2),0)</f>
        <v>0</v>
      </c>
      <c r="BQ27" s="73">
        <f>IF(BQ$2&lt;=((VALUE(RIGHT($E27,4))-VALUE(LEFT($E27,4)))+1),I27/((1+Vychodiská!$C$167)^BQ$2),0)</f>
        <v>0</v>
      </c>
      <c r="BR27" s="73">
        <f>IF(BR$2&lt;=((VALUE(RIGHT($E27,4))-VALUE(LEFT($E27,4)))+1),J27/((1+Vychodiská!$C$167)^BR$2),0)</f>
        <v>0</v>
      </c>
      <c r="BS27" s="73">
        <f>IF(BS$2&lt;=((VALUE(RIGHT($E27,4))-VALUE(LEFT($E27,4)))+1),K27/((1+Vychodiská!$C$167)^BS$2),0)</f>
        <v>0</v>
      </c>
      <c r="BT27" s="73">
        <f>IF(BT$2&lt;=((VALUE(RIGHT($E27,4))-VALUE(LEFT($E27,4)))+1),L27/((1+Vychodiská!$C$167)^BT$2),0)</f>
        <v>0</v>
      </c>
      <c r="BU27" s="73">
        <f>IF(BU$2&lt;=((VALUE(RIGHT($E27,4))-VALUE(LEFT($E27,4)))+1),M27/((1+Vychodiská!$C$167)^BU$2),0)</f>
        <v>0</v>
      </c>
      <c r="BV27" s="73">
        <f>IF(BV$2&lt;=((VALUE(RIGHT($E27,4))-VALUE(LEFT($E27,4)))+1),N27/((1+Vychodiská!$C$167)^BV$2),0)</f>
        <v>0</v>
      </c>
      <c r="BW27" s="73">
        <f>IF(BW$2&lt;=((VALUE(RIGHT($E27,4))-VALUE(LEFT($E27,4)))+1),O27/((1+Vychodiská!$C$167)^BW$2),0)</f>
        <v>0</v>
      </c>
      <c r="BX27" s="73">
        <f>IF(BX$2&lt;=((VALUE(RIGHT($E27,4))-VALUE(LEFT($E27,4)))+1),P27/((1+Vychodiská!$C$167)^BX$2),0)</f>
        <v>0</v>
      </c>
      <c r="BY27" s="73">
        <f>IF(BY$2&lt;=((VALUE(RIGHT($E27,4))-VALUE(LEFT($E27,4)))+1),Q27/((1+Vychodiská!$C$167)^BY$2),0)</f>
        <v>0</v>
      </c>
      <c r="BZ27" s="73">
        <f>IF(BZ$2&lt;=((VALUE(RIGHT($E27,4))-VALUE(LEFT($E27,4)))+1),R27/((1+Vychodiská!$C$167)^BZ$2),0)</f>
        <v>0</v>
      </c>
      <c r="CA27" s="73">
        <f>IF(CA$2&lt;=((VALUE(RIGHT($E27,4))-VALUE(LEFT($E27,4)))+1),S27/((1+Vychodiská!$C$167)^CA$2),0)</f>
        <v>0</v>
      </c>
      <c r="CB27" s="73">
        <f>IF(CB$2&lt;=((VALUE(RIGHT($E27,4))-VALUE(LEFT($E27,4)))+1),T27/((1+Vychodiská!$C$167)^CB$2),0)</f>
        <v>0</v>
      </c>
      <c r="CC27" s="73">
        <f>IF(CC$2&lt;=((VALUE(RIGHT($E27,4))-VALUE(LEFT($E27,4)))+1),U27/((1+Vychodiská!$C$167)^CC$2),0)</f>
        <v>0</v>
      </c>
      <c r="CD27" s="73">
        <f>IF(CD$2&lt;=((VALUE(RIGHT($E27,4))-VALUE(LEFT($E27,4)))+1),V27/((1+Vychodiská!$C$167)^CD$2),0)</f>
        <v>0</v>
      </c>
      <c r="CE27" s="73">
        <f>IF(CE$2&lt;=((VALUE(RIGHT($E27,4))-VALUE(LEFT($E27,4)))+1),W27/((1+Vychodiská!$C$167)^CE$2),0)</f>
        <v>0</v>
      </c>
      <c r="CF27" s="73">
        <f>IF(CF$2&lt;=((VALUE(RIGHT($E27,4))-VALUE(LEFT($E27,4)))+1),X27/((1+Vychodiská!$C$167)^CF$2),0)</f>
        <v>0</v>
      </c>
      <c r="CG27" s="73">
        <f>IF(CG$2&lt;=((VALUE(RIGHT($E27,4))-VALUE(LEFT($E27,4)))+1),Y27/((1+Vychodiská!$C$167)^CG$2),0)</f>
        <v>0</v>
      </c>
      <c r="CH27" s="73">
        <f>IF(CH$2&lt;=((VALUE(RIGHT($E27,4))-VALUE(LEFT($E27,4)))+1),Z27/((1+Vychodiská!$C$167)^CH$2),0)</f>
        <v>0</v>
      </c>
      <c r="CI27" s="73">
        <f>IF(CI$2&lt;=((VALUE(RIGHT($E27,4))-VALUE(LEFT($E27,4)))+1),AA27/((1+Vychodiská!$C$167)^CI$2),0)</f>
        <v>0</v>
      </c>
      <c r="CJ27" s="73">
        <f>IF(CJ$2&lt;=((VALUE(RIGHT($E27,4))-VALUE(LEFT($E27,4)))+1),AB27/((1+Vychodiská!$C$167)^CJ$2),0)</f>
        <v>0</v>
      </c>
      <c r="CK27" s="73">
        <f>IF(CK$2&lt;=((VALUE(RIGHT($E27,4))-VALUE(LEFT($E27,4)))+1),AC27/((1+Vychodiská!$C$167)^CK$2),0)</f>
        <v>0</v>
      </c>
      <c r="CL27" s="73">
        <f>IF(CL$2&lt;=((VALUE(RIGHT($E27,4))-VALUE(LEFT($E27,4)))+1),AD27/((1+Vychodiská!$C$167)^CL$2),0)</f>
        <v>0</v>
      </c>
      <c r="CM27" s="73">
        <f>IF(CM$2&lt;=((VALUE(RIGHT($E27,4))-VALUE(LEFT($E27,4)))+1),AE27/((1+Vychodiská!$C$167)^CM$2),0)</f>
        <v>0</v>
      </c>
      <c r="CN27" s="73">
        <f>IF(CN$2&lt;=((VALUE(RIGHT($E27,4))-VALUE(LEFT($E27,4)))+1),AF27/((1+Vychodiská!$C$167)^CN$2),0)</f>
        <v>0</v>
      </c>
      <c r="CO27" s="73">
        <f>IF(CO$2&lt;=((VALUE(RIGHT($E27,4))-VALUE(LEFT($E27,4)))+1),AG27/((1+Vychodiská!$C$167)^CO$2),0)</f>
        <v>0</v>
      </c>
      <c r="CP27" s="73">
        <f>IF(CP$2&lt;=((VALUE(RIGHT($E27,4))-VALUE(LEFT($E27,4)))+1),AH27/((1+Vychodiská!$C$167)^CP$2),0)</f>
        <v>0</v>
      </c>
      <c r="CQ27" s="73">
        <f>IF(CQ$2&lt;=((VALUE(RIGHT($E27,4))-VALUE(LEFT($E27,4)))+1),AI27/((1+Vychodiská!$C$167)^CQ$2),0)</f>
        <v>0</v>
      </c>
      <c r="CR27" s="74">
        <f>IF(CR$2&lt;=((VALUE(RIGHT($E27,4))-VALUE(LEFT($E27,4)))+1),AJ27/((1+Vychodiská!$C$167)^CR$2),0)</f>
        <v>0</v>
      </c>
      <c r="CS27" s="77">
        <f t="shared" si="8"/>
        <v>-13183633.653846154</v>
      </c>
    </row>
    <row r="28" spans="1:98" ht="27" customHeight="1" x14ac:dyDescent="0.45">
      <c r="A28" s="70">
        <v>29</v>
      </c>
      <c r="B28" s="81" t="s">
        <v>146</v>
      </c>
      <c r="C28" s="71" t="str">
        <f>INDEX(Data!$D$3:$D$29,MATCH(Investície!A28,Data!$A$3:$A$29,0))</f>
        <v>Zdroj KVET v Teplárni A  a zvýšenie parametrov parných kotlov PK1, PK2</v>
      </c>
      <c r="D28" s="72">
        <f>INDEX(Data!$M$3:$M$29,MATCH(Investície!A28,Data!$A$3:$A$29,0))</f>
        <v>25</v>
      </c>
      <c r="E28" s="72" t="str">
        <f>INDEX(Data!$J$3:$J$29,MATCH(Investície!A28,Data!$A$3:$A$29,0))</f>
        <v>2024 - 2025</v>
      </c>
      <c r="F28" s="74">
        <f>INDEX(Data!$H$3:$H$29,MATCH(A28,Data!$A$3:$A$29,0))</f>
        <v>12654755</v>
      </c>
      <c r="G28" s="73">
        <f t="shared" si="6"/>
        <v>6327377.5</v>
      </c>
      <c r="H28" s="73">
        <f t="shared" si="6"/>
        <v>6327377.5</v>
      </c>
      <c r="I28" s="73">
        <f t="shared" si="6"/>
        <v>6327377.5</v>
      </c>
      <c r="J28" s="73">
        <f t="shared" si="6"/>
        <v>6327377.5</v>
      </c>
      <c r="K28" s="73">
        <f t="shared" si="6"/>
        <v>6327377.5</v>
      </c>
      <c r="L28" s="73">
        <f t="shared" si="6"/>
        <v>6327377.5</v>
      </c>
      <c r="M28" s="73">
        <f t="shared" si="6"/>
        <v>6327377.5</v>
      </c>
      <c r="N28" s="73">
        <f t="shared" si="6"/>
        <v>6327377.5</v>
      </c>
      <c r="O28" s="73">
        <f t="shared" si="6"/>
        <v>6327377.5</v>
      </c>
      <c r="P28" s="73">
        <f t="shared" si="6"/>
        <v>6327377.5</v>
      </c>
      <c r="Q28" s="73">
        <f t="shared" si="6"/>
        <v>6327377.5</v>
      </c>
      <c r="R28" s="73">
        <f t="shared" si="6"/>
        <v>6327377.5</v>
      </c>
      <c r="S28" s="73">
        <f t="shared" si="6"/>
        <v>6327377.5</v>
      </c>
      <c r="T28" s="73">
        <f t="shared" si="6"/>
        <v>6327377.5</v>
      </c>
      <c r="U28" s="73">
        <f t="shared" si="6"/>
        <v>6327377.5</v>
      </c>
      <c r="V28" s="73">
        <f t="shared" si="6"/>
        <v>6327377.5</v>
      </c>
      <c r="W28" s="73">
        <f t="shared" si="5"/>
        <v>6327377.5</v>
      </c>
      <c r="X28" s="73">
        <f t="shared" si="5"/>
        <v>6327377.5</v>
      </c>
      <c r="Y28" s="73">
        <f t="shared" si="5"/>
        <v>6327377.5</v>
      </c>
      <c r="Z28" s="73">
        <f t="shared" si="5"/>
        <v>6327377.5</v>
      </c>
      <c r="AA28" s="73">
        <f t="shared" si="5"/>
        <v>6327377.5</v>
      </c>
      <c r="AB28" s="73">
        <f t="shared" si="5"/>
        <v>6327377.5</v>
      </c>
      <c r="AC28" s="73">
        <f t="shared" si="5"/>
        <v>6327377.5</v>
      </c>
      <c r="AD28" s="73">
        <f t="shared" si="5"/>
        <v>6327377.5</v>
      </c>
      <c r="AE28" s="73">
        <f t="shared" si="5"/>
        <v>6327377.5</v>
      </c>
      <c r="AF28" s="73">
        <f t="shared" si="5"/>
        <v>6327377.5</v>
      </c>
      <c r="AG28" s="73">
        <f t="shared" si="5"/>
        <v>6327377.5</v>
      </c>
      <c r="AH28" s="73">
        <f t="shared" si="5"/>
        <v>6327377.5</v>
      </c>
      <c r="AI28" s="73">
        <f t="shared" si="5"/>
        <v>6327377.5</v>
      </c>
      <c r="AJ28" s="74">
        <f t="shared" si="5"/>
        <v>6327377.5</v>
      </c>
      <c r="AK28" s="73">
        <f t="shared" si="7"/>
        <v>6327377.5</v>
      </c>
      <c r="AL28" s="73">
        <f>SUM($G28:H28)</f>
        <v>12654755</v>
      </c>
      <c r="AM28" s="73">
        <f>SUM($G28:I28)</f>
        <v>18982132.5</v>
      </c>
      <c r="AN28" s="73">
        <f>SUM($G28:J28)</f>
        <v>25309510</v>
      </c>
      <c r="AO28" s="73">
        <f>SUM($G28:K28)</f>
        <v>31636887.5</v>
      </c>
      <c r="AP28" s="73">
        <f>SUM($G28:L28)</f>
        <v>37964265</v>
      </c>
      <c r="AQ28" s="73">
        <f>SUM($G28:M28)</f>
        <v>44291642.5</v>
      </c>
      <c r="AR28" s="73">
        <f>SUM($G28:N28)</f>
        <v>50619020</v>
      </c>
      <c r="AS28" s="73">
        <f>SUM($G28:O28)</f>
        <v>56946397.5</v>
      </c>
      <c r="AT28" s="73">
        <f>SUM($G28:P28)</f>
        <v>63273775</v>
      </c>
      <c r="AU28" s="73">
        <f>SUM($G28:Q28)</f>
        <v>69601152.5</v>
      </c>
      <c r="AV28" s="73">
        <f>SUM($G28:R28)</f>
        <v>75928530</v>
      </c>
      <c r="AW28" s="73">
        <f>SUM($G28:S28)</f>
        <v>82255907.5</v>
      </c>
      <c r="AX28" s="73">
        <f>SUM($G28:T28)</f>
        <v>88583285</v>
      </c>
      <c r="AY28" s="73">
        <f>SUM($G28:U28)</f>
        <v>94910662.5</v>
      </c>
      <c r="AZ28" s="73">
        <f>SUM($G28:V28)</f>
        <v>101238040</v>
      </c>
      <c r="BA28" s="73">
        <f>SUM($G28:W28)</f>
        <v>107565417.5</v>
      </c>
      <c r="BB28" s="73">
        <f>SUM($G28:X28)</f>
        <v>113892795</v>
      </c>
      <c r="BC28" s="73">
        <f>SUM($G28:Y28)</f>
        <v>120220172.5</v>
      </c>
      <c r="BD28" s="73">
        <f>SUM($G28:Z28)</f>
        <v>126547550</v>
      </c>
      <c r="BE28" s="73">
        <f>SUM($G28:AA28)</f>
        <v>132874927.5</v>
      </c>
      <c r="BF28" s="73">
        <f>SUM($G28:AB28)</f>
        <v>139202305</v>
      </c>
      <c r="BG28" s="73">
        <f>SUM($G28:AC28)</f>
        <v>145529682.5</v>
      </c>
      <c r="BH28" s="73">
        <f>SUM($G28:AD28)</f>
        <v>151857060</v>
      </c>
      <c r="BI28" s="73">
        <f>SUM($G28:AE28)</f>
        <v>158184437.5</v>
      </c>
      <c r="BJ28" s="73">
        <f>SUM($G28:AF28)</f>
        <v>164511815</v>
      </c>
      <c r="BK28" s="73">
        <f>SUM($G28:AG28)</f>
        <v>170839192.5</v>
      </c>
      <c r="BL28" s="73">
        <f>SUM($G28:AH28)</f>
        <v>177166570</v>
      </c>
      <c r="BM28" s="73">
        <f>SUM($G28:AI28)</f>
        <v>183493947.5</v>
      </c>
      <c r="BN28" s="73">
        <f>SUM($G28:AJ28)</f>
        <v>189821325</v>
      </c>
      <c r="BO28" s="76">
        <f>IF(BO$2&lt;=((VALUE(RIGHT($E28,4))-VALUE(LEFT($E28,4)))+1),G28/((1+Vychodiská!$C$167)^BO$2),0)</f>
        <v>6084016.826923077</v>
      </c>
      <c r="BP28" s="73">
        <f>IF(BP$2&lt;=((VALUE(RIGHT($E28,4))-VALUE(LEFT($E28,4)))+1),H28/((1+Vychodiská!$C$167)^BP$2),0)</f>
        <v>5850016.1797337271</v>
      </c>
      <c r="BQ28" s="73">
        <f>IF(BQ$2&lt;=((VALUE(RIGHT($E28,4))-VALUE(LEFT($E28,4)))+1),I28/((1+Vychodiská!$C$167)^BQ$2),0)</f>
        <v>0</v>
      </c>
      <c r="BR28" s="73">
        <f>IF(BR$2&lt;=((VALUE(RIGHT($E28,4))-VALUE(LEFT($E28,4)))+1),J28/((1+Vychodiská!$C$167)^BR$2),0)</f>
        <v>0</v>
      </c>
      <c r="BS28" s="73">
        <f>IF(BS$2&lt;=((VALUE(RIGHT($E28,4))-VALUE(LEFT($E28,4)))+1),K28/((1+Vychodiská!$C$167)^BS$2),0)</f>
        <v>0</v>
      </c>
      <c r="BT28" s="73">
        <f>IF(BT$2&lt;=((VALUE(RIGHT($E28,4))-VALUE(LEFT($E28,4)))+1),L28/((1+Vychodiská!$C$167)^BT$2),0)</f>
        <v>0</v>
      </c>
      <c r="BU28" s="73">
        <f>IF(BU$2&lt;=((VALUE(RIGHT($E28,4))-VALUE(LEFT($E28,4)))+1),M28/((1+Vychodiská!$C$167)^BU$2),0)</f>
        <v>0</v>
      </c>
      <c r="BV28" s="73">
        <f>IF(BV$2&lt;=((VALUE(RIGHT($E28,4))-VALUE(LEFT($E28,4)))+1),N28/((1+Vychodiská!$C$167)^BV$2),0)</f>
        <v>0</v>
      </c>
      <c r="BW28" s="73">
        <f>IF(BW$2&lt;=((VALUE(RIGHT($E28,4))-VALUE(LEFT($E28,4)))+1),O28/((1+Vychodiská!$C$167)^BW$2),0)</f>
        <v>0</v>
      </c>
      <c r="BX28" s="73">
        <f>IF(BX$2&lt;=((VALUE(RIGHT($E28,4))-VALUE(LEFT($E28,4)))+1),P28/((1+Vychodiská!$C$167)^BX$2),0)</f>
        <v>0</v>
      </c>
      <c r="BY28" s="73">
        <f>IF(BY$2&lt;=((VALUE(RIGHT($E28,4))-VALUE(LEFT($E28,4)))+1),Q28/((1+Vychodiská!$C$167)^BY$2),0)</f>
        <v>0</v>
      </c>
      <c r="BZ28" s="73">
        <f>IF(BZ$2&lt;=((VALUE(RIGHT($E28,4))-VALUE(LEFT($E28,4)))+1),R28/((1+Vychodiská!$C$167)^BZ$2),0)</f>
        <v>0</v>
      </c>
      <c r="CA28" s="73">
        <f>IF(CA$2&lt;=((VALUE(RIGHT($E28,4))-VALUE(LEFT($E28,4)))+1),S28/((1+Vychodiská!$C$167)^CA$2),0)</f>
        <v>0</v>
      </c>
      <c r="CB28" s="73">
        <f>IF(CB$2&lt;=((VALUE(RIGHT($E28,4))-VALUE(LEFT($E28,4)))+1),T28/((1+Vychodiská!$C$167)^CB$2),0)</f>
        <v>0</v>
      </c>
      <c r="CC28" s="73">
        <f>IF(CC$2&lt;=((VALUE(RIGHT($E28,4))-VALUE(LEFT($E28,4)))+1),U28/((1+Vychodiská!$C$167)^CC$2),0)</f>
        <v>0</v>
      </c>
      <c r="CD28" s="73">
        <f>IF(CD$2&lt;=((VALUE(RIGHT($E28,4))-VALUE(LEFT($E28,4)))+1),V28/((1+Vychodiská!$C$167)^CD$2),0)</f>
        <v>0</v>
      </c>
      <c r="CE28" s="73">
        <f>IF(CE$2&lt;=((VALUE(RIGHT($E28,4))-VALUE(LEFT($E28,4)))+1),W28/((1+Vychodiská!$C$167)^CE$2),0)</f>
        <v>0</v>
      </c>
      <c r="CF28" s="73">
        <f>IF(CF$2&lt;=((VALUE(RIGHT($E28,4))-VALUE(LEFT($E28,4)))+1),X28/((1+Vychodiská!$C$167)^CF$2),0)</f>
        <v>0</v>
      </c>
      <c r="CG28" s="73">
        <f>IF(CG$2&lt;=((VALUE(RIGHT($E28,4))-VALUE(LEFT($E28,4)))+1),Y28/((1+Vychodiská!$C$167)^CG$2),0)</f>
        <v>0</v>
      </c>
      <c r="CH28" s="73">
        <f>IF(CH$2&lt;=((VALUE(RIGHT($E28,4))-VALUE(LEFT($E28,4)))+1),Z28/((1+Vychodiská!$C$167)^CH$2),0)</f>
        <v>0</v>
      </c>
      <c r="CI28" s="73">
        <f>IF(CI$2&lt;=((VALUE(RIGHT($E28,4))-VALUE(LEFT($E28,4)))+1),AA28/((1+Vychodiská!$C$167)^CI$2),0)</f>
        <v>0</v>
      </c>
      <c r="CJ28" s="73">
        <f>IF(CJ$2&lt;=((VALUE(RIGHT($E28,4))-VALUE(LEFT($E28,4)))+1),AB28/((1+Vychodiská!$C$167)^CJ$2),0)</f>
        <v>0</v>
      </c>
      <c r="CK28" s="73">
        <f>IF(CK$2&lt;=((VALUE(RIGHT($E28,4))-VALUE(LEFT($E28,4)))+1),AC28/((1+Vychodiská!$C$167)^CK$2),0)</f>
        <v>0</v>
      </c>
      <c r="CL28" s="73">
        <f>IF(CL$2&lt;=((VALUE(RIGHT($E28,4))-VALUE(LEFT($E28,4)))+1),AD28/((1+Vychodiská!$C$167)^CL$2),0)</f>
        <v>0</v>
      </c>
      <c r="CM28" s="73">
        <f>IF(CM$2&lt;=((VALUE(RIGHT($E28,4))-VALUE(LEFT($E28,4)))+1),AE28/((1+Vychodiská!$C$167)^CM$2),0)</f>
        <v>0</v>
      </c>
      <c r="CN28" s="73">
        <f>IF(CN$2&lt;=((VALUE(RIGHT($E28,4))-VALUE(LEFT($E28,4)))+1),AF28/((1+Vychodiská!$C$167)^CN$2),0)</f>
        <v>0</v>
      </c>
      <c r="CO28" s="73">
        <f>IF(CO$2&lt;=((VALUE(RIGHT($E28,4))-VALUE(LEFT($E28,4)))+1),AG28/((1+Vychodiská!$C$167)^CO$2),0)</f>
        <v>0</v>
      </c>
      <c r="CP28" s="73">
        <f>IF(CP$2&lt;=((VALUE(RIGHT($E28,4))-VALUE(LEFT($E28,4)))+1),AH28/((1+Vychodiská!$C$167)^CP$2),0)</f>
        <v>0</v>
      </c>
      <c r="CQ28" s="73">
        <f>IF(CQ$2&lt;=((VALUE(RIGHT($E28,4))-VALUE(LEFT($E28,4)))+1),AI28/((1+Vychodiská!$C$167)^CQ$2),0)</f>
        <v>0</v>
      </c>
      <c r="CR28" s="74">
        <f>IF(CR$2&lt;=((VALUE(RIGHT($E28,4))-VALUE(LEFT($E28,4)))+1),AJ28/((1+Vychodiská!$C$167)^CR$2),0)</f>
        <v>0</v>
      </c>
      <c r="CS28" s="77">
        <f t="shared" si="8"/>
        <v>-11934033.006656803</v>
      </c>
    </row>
    <row r="29" spans="1:98" ht="27.5" customHeight="1" x14ac:dyDescent="0.45">
      <c r="A29" s="70">
        <v>30</v>
      </c>
      <c r="B29" s="81" t="s">
        <v>146</v>
      </c>
      <c r="C29" s="71" t="str">
        <f>INDEX(Data!$D$3:$D$29,MATCH(Investície!A29,Data!$A$3:$A$29,0))</f>
        <v>Rekonštrukcia horúcovodného potrubia vetiev Zvolen-Sekier a Zvolen-Zlatý Potok /časť SO 500 HV Rozvod Zvolen-Podborová</v>
      </c>
      <c r="D29" s="72">
        <f>INDEX(Data!$M$3:$M$29,MATCH(Investície!A29,Data!$A$3:$A$29,0))</f>
        <v>30</v>
      </c>
      <c r="E29" s="72">
        <f>INDEX(Data!$J$3:$J$29,MATCH(Investície!A29,Data!$A$3:$A$29,0))</f>
        <v>2024</v>
      </c>
      <c r="F29" s="74">
        <f>INDEX(Data!$H$3:$H$29,MATCH(A29,Data!$A$3:$A$29,0))</f>
        <v>1141073</v>
      </c>
      <c r="G29" s="73">
        <f t="shared" si="6"/>
        <v>1141073</v>
      </c>
      <c r="H29" s="73">
        <f t="shared" si="6"/>
        <v>1141073</v>
      </c>
      <c r="I29" s="73">
        <f t="shared" si="6"/>
        <v>1141073</v>
      </c>
      <c r="J29" s="73">
        <f t="shared" si="6"/>
        <v>1141073</v>
      </c>
      <c r="K29" s="73">
        <f t="shared" si="6"/>
        <v>1141073</v>
      </c>
      <c r="L29" s="73">
        <f t="shared" si="6"/>
        <v>1141073</v>
      </c>
      <c r="M29" s="73">
        <f t="shared" si="6"/>
        <v>1141073</v>
      </c>
      <c r="N29" s="73">
        <f t="shared" si="6"/>
        <v>1141073</v>
      </c>
      <c r="O29" s="73">
        <f t="shared" si="6"/>
        <v>1141073</v>
      </c>
      <c r="P29" s="73">
        <f t="shared" si="6"/>
        <v>1141073</v>
      </c>
      <c r="Q29" s="73">
        <f t="shared" si="6"/>
        <v>1141073</v>
      </c>
      <c r="R29" s="73">
        <f t="shared" si="6"/>
        <v>1141073</v>
      </c>
      <c r="S29" s="73">
        <f t="shared" si="6"/>
        <v>1141073</v>
      </c>
      <c r="T29" s="73">
        <f t="shared" si="6"/>
        <v>1141073</v>
      </c>
      <c r="U29" s="73">
        <f t="shared" si="6"/>
        <v>1141073</v>
      </c>
      <c r="V29" s="73">
        <f t="shared" si="6"/>
        <v>1141073</v>
      </c>
      <c r="W29" s="73">
        <f t="shared" si="5"/>
        <v>1141073</v>
      </c>
      <c r="X29" s="73">
        <f t="shared" si="5"/>
        <v>1141073</v>
      </c>
      <c r="Y29" s="73">
        <f t="shared" si="5"/>
        <v>1141073</v>
      </c>
      <c r="Z29" s="73">
        <f t="shared" si="5"/>
        <v>1141073</v>
      </c>
      <c r="AA29" s="73">
        <f t="shared" si="5"/>
        <v>1141073</v>
      </c>
      <c r="AB29" s="73">
        <f t="shared" si="5"/>
        <v>1141073</v>
      </c>
      <c r="AC29" s="73">
        <f t="shared" si="5"/>
        <v>1141073</v>
      </c>
      <c r="AD29" s="73">
        <f t="shared" si="5"/>
        <v>1141073</v>
      </c>
      <c r="AE29" s="73">
        <f t="shared" si="5"/>
        <v>1141073</v>
      </c>
      <c r="AF29" s="73">
        <f t="shared" si="5"/>
        <v>1141073</v>
      </c>
      <c r="AG29" s="73">
        <f t="shared" si="5"/>
        <v>1141073</v>
      </c>
      <c r="AH29" s="73">
        <f t="shared" si="5"/>
        <v>1141073</v>
      </c>
      <c r="AI29" s="73">
        <f t="shared" si="5"/>
        <v>1141073</v>
      </c>
      <c r="AJ29" s="74">
        <f t="shared" si="5"/>
        <v>1141073</v>
      </c>
      <c r="AK29" s="73">
        <f t="shared" ref="AK29:AK30" si="9">G29</f>
        <v>1141073</v>
      </c>
      <c r="AL29" s="73">
        <f>SUM($G29:H29)</f>
        <v>2282146</v>
      </c>
      <c r="AM29" s="73">
        <f>SUM($G29:I29)</f>
        <v>3423219</v>
      </c>
      <c r="AN29" s="73">
        <f>SUM($G29:J29)</f>
        <v>4564292</v>
      </c>
      <c r="AO29" s="73">
        <f>SUM($G29:K29)</f>
        <v>5705365</v>
      </c>
      <c r="AP29" s="73">
        <f>SUM($G29:L29)</f>
        <v>6846438</v>
      </c>
      <c r="AQ29" s="73">
        <f>SUM($G29:M29)</f>
        <v>7987511</v>
      </c>
      <c r="AR29" s="73">
        <f>SUM($G29:N29)</f>
        <v>9128584</v>
      </c>
      <c r="AS29" s="73">
        <f>SUM($G29:O29)</f>
        <v>10269657</v>
      </c>
      <c r="AT29" s="73">
        <f>SUM($G29:P29)</f>
        <v>11410730</v>
      </c>
      <c r="AU29" s="73">
        <f>SUM($G29:Q29)</f>
        <v>12551803</v>
      </c>
      <c r="AV29" s="73">
        <f>SUM($G29:R29)</f>
        <v>13692876</v>
      </c>
      <c r="AW29" s="73">
        <f>SUM($G29:S29)</f>
        <v>14833949</v>
      </c>
      <c r="AX29" s="73">
        <f>SUM($G29:T29)</f>
        <v>15975022</v>
      </c>
      <c r="AY29" s="73">
        <f>SUM($G29:U29)</f>
        <v>17116095</v>
      </c>
      <c r="AZ29" s="73">
        <f>SUM($G29:V29)</f>
        <v>18257168</v>
      </c>
      <c r="BA29" s="73">
        <f>SUM($G29:W29)</f>
        <v>19398241</v>
      </c>
      <c r="BB29" s="73">
        <f>SUM($G29:X29)</f>
        <v>20539314</v>
      </c>
      <c r="BC29" s="73">
        <f>SUM($G29:Y29)</f>
        <v>21680387</v>
      </c>
      <c r="BD29" s="73">
        <f>SUM($G29:Z29)</f>
        <v>22821460</v>
      </c>
      <c r="BE29" s="73">
        <f>SUM($G29:AA29)</f>
        <v>23962533</v>
      </c>
      <c r="BF29" s="73">
        <f>SUM($G29:AB29)</f>
        <v>25103606</v>
      </c>
      <c r="BG29" s="73">
        <f>SUM($G29:AC29)</f>
        <v>26244679</v>
      </c>
      <c r="BH29" s="73">
        <f>SUM($G29:AD29)</f>
        <v>27385752</v>
      </c>
      <c r="BI29" s="73">
        <f>SUM($G29:AE29)</f>
        <v>28526825</v>
      </c>
      <c r="BJ29" s="73">
        <f>SUM($G29:AF29)</f>
        <v>29667898</v>
      </c>
      <c r="BK29" s="73">
        <f>SUM($G29:AG29)</f>
        <v>30808971</v>
      </c>
      <c r="BL29" s="73">
        <f>SUM($G29:AH29)</f>
        <v>31950044</v>
      </c>
      <c r="BM29" s="73">
        <f>SUM($G29:AI29)</f>
        <v>33091117</v>
      </c>
      <c r="BN29" s="73">
        <f>SUM($G29:AJ29)</f>
        <v>34232190</v>
      </c>
      <c r="BO29" s="76">
        <f>IF(BO$2&lt;=((VALUE(RIGHT($E29,4))-VALUE(LEFT($E29,4)))+1),G29/((1+Vychodiská!$C$167)^BO$2),0)</f>
        <v>1097185.576923077</v>
      </c>
      <c r="BP29" s="73">
        <f>IF(BP$2&lt;=((VALUE(RIGHT($E29,4))-VALUE(LEFT($E29,4)))+1),H29/((1+Vychodiská!$C$167)^BP$2),0)</f>
        <v>0</v>
      </c>
      <c r="BQ29" s="73">
        <f>IF(BQ$2&lt;=((VALUE(RIGHT($E29,4))-VALUE(LEFT($E29,4)))+1),I29/((1+Vychodiská!$C$167)^BQ$2),0)</f>
        <v>0</v>
      </c>
      <c r="BR29" s="73">
        <f>IF(BR$2&lt;=((VALUE(RIGHT($E29,4))-VALUE(LEFT($E29,4)))+1),J29/((1+Vychodiská!$C$167)^BR$2),0)</f>
        <v>0</v>
      </c>
      <c r="BS29" s="73">
        <f>IF(BS$2&lt;=((VALUE(RIGHT($E29,4))-VALUE(LEFT($E29,4)))+1),K29/((1+Vychodiská!$C$167)^BS$2),0)</f>
        <v>0</v>
      </c>
      <c r="BT29" s="73">
        <f>IF(BT$2&lt;=((VALUE(RIGHT($E29,4))-VALUE(LEFT($E29,4)))+1),L29/((1+Vychodiská!$C$167)^BT$2),0)</f>
        <v>0</v>
      </c>
      <c r="BU29" s="73">
        <f>IF(BU$2&lt;=((VALUE(RIGHT($E29,4))-VALUE(LEFT($E29,4)))+1),M29/((1+Vychodiská!$C$167)^BU$2),0)</f>
        <v>0</v>
      </c>
      <c r="BV29" s="73">
        <f>IF(BV$2&lt;=((VALUE(RIGHT($E29,4))-VALUE(LEFT($E29,4)))+1),N29/((1+Vychodiská!$C$167)^BV$2),0)</f>
        <v>0</v>
      </c>
      <c r="BW29" s="73">
        <f>IF(BW$2&lt;=((VALUE(RIGHT($E29,4))-VALUE(LEFT($E29,4)))+1),O29/((1+Vychodiská!$C$167)^BW$2),0)</f>
        <v>0</v>
      </c>
      <c r="BX29" s="73">
        <f>IF(BX$2&lt;=((VALUE(RIGHT($E29,4))-VALUE(LEFT($E29,4)))+1),P29/((1+Vychodiská!$C$167)^BX$2),0)</f>
        <v>0</v>
      </c>
      <c r="BY29" s="73">
        <f>IF(BY$2&lt;=((VALUE(RIGHT($E29,4))-VALUE(LEFT($E29,4)))+1),Q29/((1+Vychodiská!$C$167)^BY$2),0)</f>
        <v>0</v>
      </c>
      <c r="BZ29" s="73">
        <f>IF(BZ$2&lt;=((VALUE(RIGHT($E29,4))-VALUE(LEFT($E29,4)))+1),R29/((1+Vychodiská!$C$167)^BZ$2),0)</f>
        <v>0</v>
      </c>
      <c r="CA29" s="73">
        <f>IF(CA$2&lt;=((VALUE(RIGHT($E29,4))-VALUE(LEFT($E29,4)))+1),S29/((1+Vychodiská!$C$167)^CA$2),0)</f>
        <v>0</v>
      </c>
      <c r="CB29" s="73">
        <f>IF(CB$2&lt;=((VALUE(RIGHT($E29,4))-VALUE(LEFT($E29,4)))+1),T29/((1+Vychodiská!$C$167)^CB$2),0)</f>
        <v>0</v>
      </c>
      <c r="CC29" s="73">
        <f>IF(CC$2&lt;=((VALUE(RIGHT($E29,4))-VALUE(LEFT($E29,4)))+1),U29/((1+Vychodiská!$C$167)^CC$2),0)</f>
        <v>0</v>
      </c>
      <c r="CD29" s="73">
        <f>IF(CD$2&lt;=((VALUE(RIGHT($E29,4))-VALUE(LEFT($E29,4)))+1),V29/((1+Vychodiská!$C$167)^CD$2),0)</f>
        <v>0</v>
      </c>
      <c r="CE29" s="73">
        <f>IF(CE$2&lt;=((VALUE(RIGHT($E29,4))-VALUE(LEFT($E29,4)))+1),W29/((1+Vychodiská!$C$167)^CE$2),0)</f>
        <v>0</v>
      </c>
      <c r="CF29" s="73">
        <f>IF(CF$2&lt;=((VALUE(RIGHT($E29,4))-VALUE(LEFT($E29,4)))+1),X29/((1+Vychodiská!$C$167)^CF$2),0)</f>
        <v>0</v>
      </c>
      <c r="CG29" s="73">
        <f>IF(CG$2&lt;=((VALUE(RIGHT($E29,4))-VALUE(LEFT($E29,4)))+1),Y29/((1+Vychodiská!$C$167)^CG$2),0)</f>
        <v>0</v>
      </c>
      <c r="CH29" s="73">
        <f>IF(CH$2&lt;=((VALUE(RIGHT($E29,4))-VALUE(LEFT($E29,4)))+1),Z29/((1+Vychodiská!$C$167)^CH$2),0)</f>
        <v>0</v>
      </c>
      <c r="CI29" s="73">
        <f>IF(CI$2&lt;=((VALUE(RIGHT($E29,4))-VALUE(LEFT($E29,4)))+1),AA29/((1+Vychodiská!$C$167)^CI$2),0)</f>
        <v>0</v>
      </c>
      <c r="CJ29" s="73">
        <f>IF(CJ$2&lt;=((VALUE(RIGHT($E29,4))-VALUE(LEFT($E29,4)))+1),AB29/((1+Vychodiská!$C$167)^CJ$2),0)</f>
        <v>0</v>
      </c>
      <c r="CK29" s="73">
        <f>IF(CK$2&lt;=((VALUE(RIGHT($E29,4))-VALUE(LEFT($E29,4)))+1),AC29/((1+Vychodiská!$C$167)^CK$2),0)</f>
        <v>0</v>
      </c>
      <c r="CL29" s="73">
        <f>IF(CL$2&lt;=((VALUE(RIGHT($E29,4))-VALUE(LEFT($E29,4)))+1),AD29/((1+Vychodiská!$C$167)^CL$2),0)</f>
        <v>0</v>
      </c>
      <c r="CM29" s="73">
        <f>IF(CM$2&lt;=((VALUE(RIGHT($E29,4))-VALUE(LEFT($E29,4)))+1),AE29/((1+Vychodiská!$C$167)^CM$2),0)</f>
        <v>0</v>
      </c>
      <c r="CN29" s="73">
        <f>IF(CN$2&lt;=((VALUE(RIGHT($E29,4))-VALUE(LEFT($E29,4)))+1),AF29/((1+Vychodiská!$C$167)^CN$2),0)</f>
        <v>0</v>
      </c>
      <c r="CO29" s="73">
        <f>IF(CO$2&lt;=((VALUE(RIGHT($E29,4))-VALUE(LEFT($E29,4)))+1),AG29/((1+Vychodiská!$C$167)^CO$2),0)</f>
        <v>0</v>
      </c>
      <c r="CP29" s="73">
        <f>IF(CP$2&lt;=((VALUE(RIGHT($E29,4))-VALUE(LEFT($E29,4)))+1),AH29/((1+Vychodiská!$C$167)^CP$2),0)</f>
        <v>0</v>
      </c>
      <c r="CQ29" s="73">
        <f>IF(CQ$2&lt;=((VALUE(RIGHT($E29,4))-VALUE(LEFT($E29,4)))+1),AI29/((1+Vychodiská!$C$167)^CQ$2),0)</f>
        <v>0</v>
      </c>
      <c r="CR29" s="74">
        <f>IF(CR$2&lt;=((VALUE(RIGHT($E29,4))-VALUE(LEFT($E29,4)))+1),AJ29/((1+Vychodiská!$C$167)^CR$2),0)</f>
        <v>0</v>
      </c>
      <c r="CS29" s="77">
        <f t="shared" ref="CS29:CS30" si="10">SUM(BO29:CR29)*-1</f>
        <v>-1097185.576923077</v>
      </c>
    </row>
    <row r="30" spans="1:98" ht="33" x14ac:dyDescent="0.45">
      <c r="A30" s="70">
        <v>31</v>
      </c>
      <c r="B30" s="81" t="s">
        <v>146</v>
      </c>
      <c r="C30" s="71" t="str">
        <f>INDEX(Data!$D$3:$D$29,MATCH(Investície!A30,Data!$A$3:$A$29,0))</f>
        <v>Horúcovodná prípojka pre CONTINENTAL Zvolen</v>
      </c>
      <c r="D30" s="72">
        <f>INDEX(Data!$M$3:$M$29,MATCH(Investície!A30,Data!$A$3:$A$29,0))</f>
        <v>30</v>
      </c>
      <c r="E30" s="72" t="str">
        <f>INDEX(Data!$J$3:$J$29,MATCH(Investície!A30,Data!$A$3:$A$29,0))</f>
        <v>2023-2024</v>
      </c>
      <c r="F30" s="74">
        <f>INDEX(Data!$H$3:$H$29,MATCH(A30,Data!$A$3:$A$29,0))</f>
        <v>2550000</v>
      </c>
      <c r="G30" s="73">
        <f t="shared" si="6"/>
        <v>1275000</v>
      </c>
      <c r="H30" s="73">
        <f t="shared" si="6"/>
        <v>1275000</v>
      </c>
      <c r="I30" s="73">
        <f t="shared" si="6"/>
        <v>1275000</v>
      </c>
      <c r="J30" s="73">
        <f t="shared" si="6"/>
        <v>1275000</v>
      </c>
      <c r="K30" s="73">
        <f t="shared" si="6"/>
        <v>1275000</v>
      </c>
      <c r="L30" s="73">
        <f t="shared" si="6"/>
        <v>1275000</v>
      </c>
      <c r="M30" s="73">
        <f t="shared" si="6"/>
        <v>1275000</v>
      </c>
      <c r="N30" s="73">
        <f t="shared" si="6"/>
        <v>1275000</v>
      </c>
      <c r="O30" s="73">
        <f t="shared" si="6"/>
        <v>1275000</v>
      </c>
      <c r="P30" s="73">
        <f t="shared" si="6"/>
        <v>1275000</v>
      </c>
      <c r="Q30" s="73">
        <f t="shared" si="6"/>
        <v>1275000</v>
      </c>
      <c r="R30" s="73">
        <f t="shared" si="6"/>
        <v>1275000</v>
      </c>
      <c r="S30" s="73">
        <f t="shared" si="6"/>
        <v>1275000</v>
      </c>
      <c r="T30" s="73">
        <f t="shared" si="6"/>
        <v>1275000</v>
      </c>
      <c r="U30" s="73">
        <f t="shared" si="6"/>
        <v>1275000</v>
      </c>
      <c r="V30" s="73">
        <f t="shared" si="6"/>
        <v>1275000</v>
      </c>
      <c r="W30" s="73">
        <f t="shared" si="5"/>
        <v>1275000</v>
      </c>
      <c r="X30" s="73">
        <f t="shared" si="5"/>
        <v>1275000</v>
      </c>
      <c r="Y30" s="73">
        <f t="shared" si="5"/>
        <v>1275000</v>
      </c>
      <c r="Z30" s="73">
        <f t="shared" si="5"/>
        <v>1275000</v>
      </c>
      <c r="AA30" s="73">
        <f t="shared" si="5"/>
        <v>1275000</v>
      </c>
      <c r="AB30" s="73">
        <f t="shared" si="5"/>
        <v>1275000</v>
      </c>
      <c r="AC30" s="73">
        <f t="shared" si="5"/>
        <v>1275000</v>
      </c>
      <c r="AD30" s="73">
        <f t="shared" si="5"/>
        <v>1275000</v>
      </c>
      <c r="AE30" s="73">
        <f t="shared" si="5"/>
        <v>1275000</v>
      </c>
      <c r="AF30" s="73">
        <f t="shared" si="5"/>
        <v>1275000</v>
      </c>
      <c r="AG30" s="73">
        <f t="shared" si="5"/>
        <v>1275000</v>
      </c>
      <c r="AH30" s="73">
        <f t="shared" si="5"/>
        <v>1275000</v>
      </c>
      <c r="AI30" s="73">
        <f t="shared" si="5"/>
        <v>1275000</v>
      </c>
      <c r="AJ30" s="74">
        <f t="shared" si="5"/>
        <v>1275000</v>
      </c>
      <c r="AK30" s="73">
        <f t="shared" si="9"/>
        <v>1275000</v>
      </c>
      <c r="AL30" s="73">
        <f>SUM($G30:H30)</f>
        <v>2550000</v>
      </c>
      <c r="AM30" s="73">
        <f>SUM($G30:I30)</f>
        <v>3825000</v>
      </c>
      <c r="AN30" s="73">
        <f>SUM($G30:J30)</f>
        <v>5100000</v>
      </c>
      <c r="AO30" s="73">
        <f>SUM($G30:K30)</f>
        <v>6375000</v>
      </c>
      <c r="AP30" s="73">
        <f>SUM($G30:L30)</f>
        <v>7650000</v>
      </c>
      <c r="AQ30" s="73">
        <f>SUM($G30:M30)</f>
        <v>8925000</v>
      </c>
      <c r="AR30" s="73">
        <f>SUM($G30:N30)</f>
        <v>10200000</v>
      </c>
      <c r="AS30" s="73">
        <f>SUM($G30:O30)</f>
        <v>11475000</v>
      </c>
      <c r="AT30" s="73">
        <f>SUM($G30:P30)</f>
        <v>12750000</v>
      </c>
      <c r="AU30" s="73">
        <f>SUM($G30:Q30)</f>
        <v>14025000</v>
      </c>
      <c r="AV30" s="73">
        <f>SUM($G30:R30)</f>
        <v>15300000</v>
      </c>
      <c r="AW30" s="73">
        <f>SUM($G30:S30)</f>
        <v>16575000</v>
      </c>
      <c r="AX30" s="73">
        <f>SUM($G30:T30)</f>
        <v>17850000</v>
      </c>
      <c r="AY30" s="73">
        <f>SUM($G30:U30)</f>
        <v>19125000</v>
      </c>
      <c r="AZ30" s="73">
        <f>SUM($G30:V30)</f>
        <v>20400000</v>
      </c>
      <c r="BA30" s="73">
        <f>SUM($G30:W30)</f>
        <v>21675000</v>
      </c>
      <c r="BB30" s="73">
        <f>SUM($G30:X30)</f>
        <v>22950000</v>
      </c>
      <c r="BC30" s="73">
        <f>SUM($G30:Y30)</f>
        <v>24225000</v>
      </c>
      <c r="BD30" s="73">
        <f>SUM($G30:Z30)</f>
        <v>25500000</v>
      </c>
      <c r="BE30" s="73">
        <f>SUM($G30:AA30)</f>
        <v>26775000</v>
      </c>
      <c r="BF30" s="73">
        <f>SUM($G30:AB30)</f>
        <v>28050000</v>
      </c>
      <c r="BG30" s="73">
        <f>SUM($G30:AC30)</f>
        <v>29325000</v>
      </c>
      <c r="BH30" s="73">
        <f>SUM($G30:AD30)</f>
        <v>30600000</v>
      </c>
      <c r="BI30" s="73">
        <f>SUM($G30:AE30)</f>
        <v>31875000</v>
      </c>
      <c r="BJ30" s="73">
        <f>SUM($G30:AF30)</f>
        <v>33150000</v>
      </c>
      <c r="BK30" s="73">
        <f>SUM($G30:AG30)</f>
        <v>34425000</v>
      </c>
      <c r="BL30" s="73">
        <f>SUM($G30:AH30)</f>
        <v>35700000</v>
      </c>
      <c r="BM30" s="73">
        <f>SUM($G30:AI30)</f>
        <v>36975000</v>
      </c>
      <c r="BN30" s="73">
        <f>SUM($G30:AJ30)</f>
        <v>38250000</v>
      </c>
      <c r="BO30" s="76">
        <f>IF(BO$2&lt;=((VALUE(RIGHT($E30,4))-VALUE(LEFT($E30,4)))+1),G30/((1+Vychodiská!$C$167)^BO$2),0)</f>
        <v>1225961.5384615385</v>
      </c>
      <c r="BP30" s="73">
        <f>IF(BP$2&lt;=((VALUE(RIGHT($E30,4))-VALUE(LEFT($E30,4)))+1),H30/((1+Vychodiská!$C$167)^BP$2),0)</f>
        <v>1178809.171597633</v>
      </c>
      <c r="BQ30" s="73">
        <f>IF(BQ$2&lt;=((VALUE(RIGHT($E30,4))-VALUE(LEFT($E30,4)))+1),I30/((1+Vychodiská!$C$167)^BQ$2),0)</f>
        <v>0</v>
      </c>
      <c r="BR30" s="73">
        <f>IF(BR$2&lt;=((VALUE(RIGHT($E30,4))-VALUE(LEFT($E30,4)))+1),J30/((1+Vychodiská!$C$167)^BR$2),0)</f>
        <v>0</v>
      </c>
      <c r="BS30" s="73">
        <f>IF(BS$2&lt;=((VALUE(RIGHT($E30,4))-VALUE(LEFT($E30,4)))+1),K30/((1+Vychodiská!$C$167)^BS$2),0)</f>
        <v>0</v>
      </c>
      <c r="BT30" s="73">
        <f>IF(BT$2&lt;=((VALUE(RIGHT($E30,4))-VALUE(LEFT($E30,4)))+1),L30/((1+Vychodiská!$C$167)^BT$2),0)</f>
        <v>0</v>
      </c>
      <c r="BU30" s="73">
        <f>IF(BU$2&lt;=((VALUE(RIGHT($E30,4))-VALUE(LEFT($E30,4)))+1),M30/((1+Vychodiská!$C$167)^BU$2),0)</f>
        <v>0</v>
      </c>
      <c r="BV30" s="73">
        <f>IF(BV$2&lt;=((VALUE(RIGHT($E30,4))-VALUE(LEFT($E30,4)))+1),N30/((1+Vychodiská!$C$167)^BV$2),0)</f>
        <v>0</v>
      </c>
      <c r="BW30" s="73">
        <f>IF(BW$2&lt;=((VALUE(RIGHT($E30,4))-VALUE(LEFT($E30,4)))+1),O30/((1+Vychodiská!$C$167)^BW$2),0)</f>
        <v>0</v>
      </c>
      <c r="BX30" s="73">
        <f>IF(BX$2&lt;=((VALUE(RIGHT($E30,4))-VALUE(LEFT($E30,4)))+1),P30/((1+Vychodiská!$C$167)^BX$2),0)</f>
        <v>0</v>
      </c>
      <c r="BY30" s="73">
        <f>IF(BY$2&lt;=((VALUE(RIGHT($E30,4))-VALUE(LEFT($E30,4)))+1),Q30/((1+Vychodiská!$C$167)^BY$2),0)</f>
        <v>0</v>
      </c>
      <c r="BZ30" s="73">
        <f>IF(BZ$2&lt;=((VALUE(RIGHT($E30,4))-VALUE(LEFT($E30,4)))+1),R30/((1+Vychodiská!$C$167)^BZ$2),0)</f>
        <v>0</v>
      </c>
      <c r="CA30" s="73">
        <f>IF(CA$2&lt;=((VALUE(RIGHT($E30,4))-VALUE(LEFT($E30,4)))+1),S30/((1+Vychodiská!$C$167)^CA$2),0)</f>
        <v>0</v>
      </c>
      <c r="CB30" s="73">
        <f>IF(CB$2&lt;=((VALUE(RIGHT($E30,4))-VALUE(LEFT($E30,4)))+1),T30/((1+Vychodiská!$C$167)^CB$2),0)</f>
        <v>0</v>
      </c>
      <c r="CC30" s="73">
        <f>IF(CC$2&lt;=((VALUE(RIGHT($E30,4))-VALUE(LEFT($E30,4)))+1),U30/((1+Vychodiská!$C$167)^CC$2),0)</f>
        <v>0</v>
      </c>
      <c r="CD30" s="73">
        <f>IF(CD$2&lt;=((VALUE(RIGHT($E30,4))-VALUE(LEFT($E30,4)))+1),V30/((1+Vychodiská!$C$167)^CD$2),0)</f>
        <v>0</v>
      </c>
      <c r="CE30" s="73">
        <f>IF(CE$2&lt;=((VALUE(RIGHT($E30,4))-VALUE(LEFT($E30,4)))+1),W30/((1+Vychodiská!$C$167)^CE$2),0)</f>
        <v>0</v>
      </c>
      <c r="CF30" s="73">
        <f>IF(CF$2&lt;=((VALUE(RIGHT($E30,4))-VALUE(LEFT($E30,4)))+1),X30/((1+Vychodiská!$C$167)^CF$2),0)</f>
        <v>0</v>
      </c>
      <c r="CG30" s="73">
        <f>IF(CG$2&lt;=((VALUE(RIGHT($E30,4))-VALUE(LEFT($E30,4)))+1),Y30/((1+Vychodiská!$C$167)^CG$2),0)</f>
        <v>0</v>
      </c>
      <c r="CH30" s="73">
        <f>IF(CH$2&lt;=((VALUE(RIGHT($E30,4))-VALUE(LEFT($E30,4)))+1),Z30/((1+Vychodiská!$C$167)^CH$2),0)</f>
        <v>0</v>
      </c>
      <c r="CI30" s="73">
        <f>IF(CI$2&lt;=((VALUE(RIGHT($E30,4))-VALUE(LEFT($E30,4)))+1),AA30/((1+Vychodiská!$C$167)^CI$2),0)</f>
        <v>0</v>
      </c>
      <c r="CJ30" s="73">
        <f>IF(CJ$2&lt;=((VALUE(RIGHT($E30,4))-VALUE(LEFT($E30,4)))+1),AB30/((1+Vychodiská!$C$167)^CJ$2),0)</f>
        <v>0</v>
      </c>
      <c r="CK30" s="73">
        <f>IF(CK$2&lt;=((VALUE(RIGHT($E30,4))-VALUE(LEFT($E30,4)))+1),AC30/((1+Vychodiská!$C$167)^CK$2),0)</f>
        <v>0</v>
      </c>
      <c r="CL30" s="73">
        <f>IF(CL$2&lt;=((VALUE(RIGHT($E30,4))-VALUE(LEFT($E30,4)))+1),AD30/((1+Vychodiská!$C$167)^CL$2),0)</f>
        <v>0</v>
      </c>
      <c r="CM30" s="73">
        <f>IF(CM$2&lt;=((VALUE(RIGHT($E30,4))-VALUE(LEFT($E30,4)))+1),AE30/((1+Vychodiská!$C$167)^CM$2),0)</f>
        <v>0</v>
      </c>
      <c r="CN30" s="73">
        <f>IF(CN$2&lt;=((VALUE(RIGHT($E30,4))-VALUE(LEFT($E30,4)))+1),AF30/((1+Vychodiská!$C$167)^CN$2),0)</f>
        <v>0</v>
      </c>
      <c r="CO30" s="73">
        <f>IF(CO$2&lt;=((VALUE(RIGHT($E30,4))-VALUE(LEFT($E30,4)))+1),AG30/((1+Vychodiská!$C$167)^CO$2),0)</f>
        <v>0</v>
      </c>
      <c r="CP30" s="73">
        <f>IF(CP$2&lt;=((VALUE(RIGHT($E30,4))-VALUE(LEFT($E30,4)))+1),AH30/((1+Vychodiská!$C$167)^CP$2),0)</f>
        <v>0</v>
      </c>
      <c r="CQ30" s="73">
        <f>IF(CQ$2&lt;=((VALUE(RIGHT($E30,4))-VALUE(LEFT($E30,4)))+1),AI30/((1+Vychodiská!$C$167)^CQ$2),0)</f>
        <v>0</v>
      </c>
      <c r="CR30" s="74">
        <f>IF(CR$2&lt;=((VALUE(RIGHT($E30,4))-VALUE(LEFT($E30,4)))+1),AJ30/((1+Vychodiská!$C$167)^CR$2),0)</f>
        <v>0</v>
      </c>
      <c r="CS30" s="77">
        <f t="shared" si="10"/>
        <v>-2404770.7100591715</v>
      </c>
    </row>
  </sheetData>
  <mergeCells count="3">
    <mergeCell ref="G1:AJ1"/>
    <mergeCell ref="AK1:BN1"/>
    <mergeCell ref="BO1:CR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31"/>
  <sheetViews>
    <sheetView zoomScale="40" zoomScaleNormal="40" workbookViewId="0">
      <selection activeCell="CU24" sqref="CU24:DX30"/>
    </sheetView>
  </sheetViews>
  <sheetFormatPr defaultColWidth="8.81640625" defaultRowHeight="16.5" x14ac:dyDescent="0.45"/>
  <cols>
    <col min="1" max="1" width="8.90625" style="81" bestFit="1" customWidth="1"/>
    <col min="2" max="2" width="27.81640625" style="81" bestFit="1" customWidth="1"/>
    <col min="3" max="3" width="27.81640625" style="81" customWidth="1"/>
    <col min="4" max="6" width="24.6328125" style="81" customWidth="1"/>
    <col min="7" max="13" width="9.90625" style="81" bestFit="1" customWidth="1"/>
    <col min="14" max="14" width="9.54296875" style="81" bestFit="1" customWidth="1"/>
    <col min="15" max="23" width="9.90625" style="81" bestFit="1" customWidth="1"/>
    <col min="24" max="24" width="10.7265625" style="81" customWidth="1"/>
    <col min="25" max="30" width="9.90625" style="81" bestFit="1" customWidth="1"/>
    <col min="31" max="31" width="9.54296875" style="81" bestFit="1" customWidth="1"/>
    <col min="32" max="32" width="9.90625" style="81" bestFit="1" customWidth="1"/>
    <col min="33" max="33" width="9.54296875" style="81" bestFit="1" customWidth="1"/>
    <col min="34" max="38" width="9.90625" style="81" bestFit="1" customWidth="1"/>
    <col min="39" max="40" width="10.1796875" style="81" bestFit="1" customWidth="1"/>
    <col min="41" max="43" width="10.6328125" style="81" bestFit="1" customWidth="1"/>
    <col min="44" max="44" width="11" style="81" bestFit="1" customWidth="1"/>
    <col min="45" max="45" width="10.453125" style="81" bestFit="1" customWidth="1"/>
    <col min="46" max="54" width="11" style="81" bestFit="1" customWidth="1"/>
    <col min="55" max="66" width="11.1796875" style="81" bestFit="1" customWidth="1"/>
    <col min="67" max="68" width="9.54296875" style="82" bestFit="1" customWidth="1"/>
    <col min="69" max="69" width="9.36328125" style="82" bestFit="1" customWidth="1"/>
    <col min="70" max="77" width="9.54296875" style="82" bestFit="1" customWidth="1"/>
    <col min="78" max="80" width="9.36328125" style="82" bestFit="1" customWidth="1"/>
    <col min="81" max="82" width="9.54296875" style="82" bestFit="1" customWidth="1"/>
    <col min="83" max="96" width="9.1796875" style="82" bestFit="1" customWidth="1"/>
    <col min="97" max="97" width="11" style="82" bestFit="1" customWidth="1"/>
    <col min="98" max="98" width="6.453125" style="82" customWidth="1"/>
    <col min="99" max="128" width="5.81640625" style="91" customWidth="1"/>
    <col min="129" max="16384" width="8.81640625" style="81"/>
  </cols>
  <sheetData>
    <row r="1" spans="1:128" s="56" customFormat="1" x14ac:dyDescent="0.45">
      <c r="F1" s="85"/>
      <c r="G1" s="327" t="s">
        <v>367</v>
      </c>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8"/>
      <c r="AK1" s="329" t="s">
        <v>368</v>
      </c>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c r="BO1" s="330" t="s">
        <v>366</v>
      </c>
      <c r="BP1" s="331"/>
      <c r="BQ1" s="331"/>
      <c r="BR1" s="331"/>
      <c r="BS1" s="331"/>
      <c r="BT1" s="331"/>
      <c r="BU1" s="331"/>
      <c r="BV1" s="331"/>
      <c r="BW1" s="331"/>
      <c r="BX1" s="331"/>
      <c r="BY1" s="331"/>
      <c r="BZ1" s="331"/>
      <c r="CA1" s="331"/>
      <c r="CB1" s="331"/>
      <c r="CC1" s="331"/>
      <c r="CD1" s="331"/>
      <c r="CE1" s="331"/>
      <c r="CF1" s="331"/>
      <c r="CG1" s="331"/>
      <c r="CH1" s="331"/>
      <c r="CI1" s="331"/>
      <c r="CJ1" s="331"/>
      <c r="CK1" s="331"/>
      <c r="CL1" s="331"/>
      <c r="CM1" s="331"/>
      <c r="CN1" s="331"/>
      <c r="CO1" s="331"/>
      <c r="CP1" s="331"/>
      <c r="CQ1" s="331"/>
      <c r="CR1" s="332"/>
      <c r="CS1" s="58" t="s">
        <v>366</v>
      </c>
      <c r="CT1" s="59"/>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row>
    <row r="2" spans="1:128" s="56" customFormat="1" ht="24.5" customHeight="1" x14ac:dyDescent="0.45">
      <c r="A2" s="61" t="s">
        <v>12</v>
      </c>
      <c r="B2" s="61" t="s">
        <v>13</v>
      </c>
      <c r="C2" s="61" t="s">
        <v>15</v>
      </c>
      <c r="D2" s="61" t="s">
        <v>22</v>
      </c>
      <c r="E2" s="61" t="s">
        <v>20</v>
      </c>
      <c r="F2" s="86" t="str">
        <f>Data!U2</f>
        <v>Oxid uhličitý-CO2</v>
      </c>
      <c r="G2" s="64">
        <v>1</v>
      </c>
      <c r="H2" s="64">
        <v>2</v>
      </c>
      <c r="I2" s="64">
        <v>3</v>
      </c>
      <c r="J2" s="64">
        <v>4</v>
      </c>
      <c r="K2" s="64">
        <v>5</v>
      </c>
      <c r="L2" s="64">
        <v>6</v>
      </c>
      <c r="M2" s="64">
        <v>7</v>
      </c>
      <c r="N2" s="64">
        <v>8</v>
      </c>
      <c r="O2" s="64">
        <v>9</v>
      </c>
      <c r="P2" s="64">
        <v>10</v>
      </c>
      <c r="Q2" s="64">
        <v>11</v>
      </c>
      <c r="R2" s="64">
        <v>12</v>
      </c>
      <c r="S2" s="64">
        <v>13</v>
      </c>
      <c r="T2" s="64">
        <v>14</v>
      </c>
      <c r="U2" s="64">
        <v>15</v>
      </c>
      <c r="V2" s="64">
        <v>16</v>
      </c>
      <c r="W2" s="64">
        <v>17</v>
      </c>
      <c r="X2" s="64">
        <v>18</v>
      </c>
      <c r="Y2" s="64">
        <v>19</v>
      </c>
      <c r="Z2" s="64">
        <v>20</v>
      </c>
      <c r="AA2" s="64">
        <v>21</v>
      </c>
      <c r="AB2" s="64">
        <v>22</v>
      </c>
      <c r="AC2" s="64">
        <v>23</v>
      </c>
      <c r="AD2" s="64">
        <v>24</v>
      </c>
      <c r="AE2" s="64">
        <v>25</v>
      </c>
      <c r="AF2" s="64">
        <v>26</v>
      </c>
      <c r="AG2" s="64">
        <v>27</v>
      </c>
      <c r="AH2" s="64">
        <v>28</v>
      </c>
      <c r="AI2" s="64">
        <v>29</v>
      </c>
      <c r="AJ2" s="65">
        <v>30</v>
      </c>
      <c r="AK2" s="64">
        <v>1</v>
      </c>
      <c r="AL2" s="64">
        <v>2</v>
      </c>
      <c r="AM2" s="64">
        <v>3</v>
      </c>
      <c r="AN2" s="64">
        <v>4</v>
      </c>
      <c r="AO2" s="64">
        <v>5</v>
      </c>
      <c r="AP2" s="64">
        <v>6</v>
      </c>
      <c r="AQ2" s="64">
        <v>7</v>
      </c>
      <c r="AR2" s="64">
        <v>8</v>
      </c>
      <c r="AS2" s="64">
        <v>9</v>
      </c>
      <c r="AT2" s="64">
        <v>10</v>
      </c>
      <c r="AU2" s="64">
        <v>11</v>
      </c>
      <c r="AV2" s="64">
        <v>12</v>
      </c>
      <c r="AW2" s="64">
        <v>13</v>
      </c>
      <c r="AX2" s="64">
        <v>14</v>
      </c>
      <c r="AY2" s="64">
        <v>15</v>
      </c>
      <c r="AZ2" s="64">
        <v>16</v>
      </c>
      <c r="BA2" s="64">
        <v>17</v>
      </c>
      <c r="BB2" s="64">
        <v>18</v>
      </c>
      <c r="BC2" s="64">
        <v>19</v>
      </c>
      <c r="BD2" s="64">
        <v>20</v>
      </c>
      <c r="BE2" s="64">
        <v>21</v>
      </c>
      <c r="BF2" s="64">
        <v>22</v>
      </c>
      <c r="BG2" s="64">
        <v>23</v>
      </c>
      <c r="BH2" s="64">
        <v>24</v>
      </c>
      <c r="BI2" s="64">
        <v>25</v>
      </c>
      <c r="BJ2" s="64">
        <v>26</v>
      </c>
      <c r="BK2" s="64">
        <v>27</v>
      </c>
      <c r="BL2" s="64">
        <v>28</v>
      </c>
      <c r="BM2" s="64">
        <v>29</v>
      </c>
      <c r="BN2" s="64">
        <v>30</v>
      </c>
      <c r="BO2" s="66">
        <v>1</v>
      </c>
      <c r="BP2" s="67">
        <v>2</v>
      </c>
      <c r="BQ2" s="67">
        <v>3</v>
      </c>
      <c r="BR2" s="67">
        <v>4</v>
      </c>
      <c r="BS2" s="67">
        <v>5</v>
      </c>
      <c r="BT2" s="67">
        <v>6</v>
      </c>
      <c r="BU2" s="67">
        <v>7</v>
      </c>
      <c r="BV2" s="67">
        <v>8</v>
      </c>
      <c r="BW2" s="67">
        <v>9</v>
      </c>
      <c r="BX2" s="67">
        <v>10</v>
      </c>
      <c r="BY2" s="67">
        <v>11</v>
      </c>
      <c r="BZ2" s="67">
        <v>12</v>
      </c>
      <c r="CA2" s="67">
        <v>13</v>
      </c>
      <c r="CB2" s="67">
        <v>14</v>
      </c>
      <c r="CC2" s="67">
        <v>15</v>
      </c>
      <c r="CD2" s="67">
        <v>16</v>
      </c>
      <c r="CE2" s="67">
        <v>17</v>
      </c>
      <c r="CF2" s="67">
        <v>18</v>
      </c>
      <c r="CG2" s="67">
        <v>19</v>
      </c>
      <c r="CH2" s="67">
        <v>20</v>
      </c>
      <c r="CI2" s="67">
        <v>21</v>
      </c>
      <c r="CJ2" s="67">
        <v>22</v>
      </c>
      <c r="CK2" s="67">
        <v>23</v>
      </c>
      <c r="CL2" s="67">
        <v>24</v>
      </c>
      <c r="CM2" s="67">
        <v>25</v>
      </c>
      <c r="CN2" s="67">
        <v>26</v>
      </c>
      <c r="CO2" s="67">
        <v>27</v>
      </c>
      <c r="CP2" s="67">
        <v>28</v>
      </c>
      <c r="CQ2" s="67">
        <v>29</v>
      </c>
      <c r="CR2" s="68">
        <v>30</v>
      </c>
      <c r="CS2" s="69" t="s">
        <v>369</v>
      </c>
      <c r="CT2" s="67"/>
      <c r="CU2" s="67">
        <v>1</v>
      </c>
      <c r="CV2" s="67">
        <v>2</v>
      </c>
      <c r="CW2" s="67">
        <v>3</v>
      </c>
      <c r="CX2" s="67">
        <v>4</v>
      </c>
      <c r="CY2" s="67">
        <v>5</v>
      </c>
      <c r="CZ2" s="67">
        <v>6</v>
      </c>
      <c r="DA2" s="67">
        <v>7</v>
      </c>
      <c r="DB2" s="67">
        <v>8</v>
      </c>
      <c r="DC2" s="67">
        <v>9</v>
      </c>
      <c r="DD2" s="67">
        <v>10</v>
      </c>
      <c r="DE2" s="67">
        <v>11</v>
      </c>
      <c r="DF2" s="67">
        <v>12</v>
      </c>
      <c r="DG2" s="67">
        <v>13</v>
      </c>
      <c r="DH2" s="67">
        <v>14</v>
      </c>
      <c r="DI2" s="67">
        <v>15</v>
      </c>
      <c r="DJ2" s="67">
        <v>16</v>
      </c>
      <c r="DK2" s="67">
        <v>17</v>
      </c>
      <c r="DL2" s="67">
        <v>18</v>
      </c>
      <c r="DM2" s="67">
        <v>19</v>
      </c>
      <c r="DN2" s="67">
        <v>20</v>
      </c>
      <c r="DO2" s="67">
        <v>21</v>
      </c>
      <c r="DP2" s="67">
        <v>22</v>
      </c>
      <c r="DQ2" s="67">
        <v>23</v>
      </c>
      <c r="DR2" s="67">
        <v>24</v>
      </c>
      <c r="DS2" s="67">
        <v>25</v>
      </c>
      <c r="DT2" s="67">
        <v>26</v>
      </c>
      <c r="DU2" s="67">
        <v>27</v>
      </c>
      <c r="DV2" s="67">
        <v>28</v>
      </c>
      <c r="DW2" s="67">
        <v>29</v>
      </c>
      <c r="DX2" s="68">
        <v>30</v>
      </c>
    </row>
    <row r="3" spans="1:128" s="80" customFormat="1" ht="31" customHeight="1" x14ac:dyDescent="0.35">
      <c r="A3" s="70">
        <v>1</v>
      </c>
      <c r="B3" s="71" t="s">
        <v>71</v>
      </c>
      <c r="C3" s="71" t="str">
        <f>INDEX(Data!$D$3:$D$29,MATCH(emisie_CO2!A3,Data!$A$3:$A$29,0))</f>
        <v>Zokruhovanie Staré mesto II. etapa</v>
      </c>
      <c r="D3" s="72">
        <f>INDEX(Data!$M$3:$M$29,MATCH(emisie_CO2!A3,Data!$A$3:$A$29,0))</f>
        <v>30</v>
      </c>
      <c r="E3" s="72" t="str">
        <f>INDEX(Data!$J$3:$J$29,MATCH(emisie_CO2!A3,Data!$A$3:$A$29,0))</f>
        <v>2024-2029</v>
      </c>
      <c r="F3" s="74">
        <f>INDEX(Data!$U$3:$U$29,MATCH(emisie_CO2!A3,Data!$A$3:$A$29,0))</f>
        <v>-200</v>
      </c>
      <c r="G3" s="73">
        <f>$F3*Vychodiská!$D$15*-1*IF(LEN($E3)=4,HLOOKUP($E3+G$2,Vychodiská!$G$24:$BN$25,2,0),HLOOKUP(VALUE(RIGHT($E3,4))+G$2,Vychodiská!$G$24:$BN$25,2,0))</f>
        <v>9000</v>
      </c>
      <c r="H3" s="73">
        <f>$F3*Vychodiská!$D$15*-1*IF(LEN($E3)=4,HLOOKUP($E3+H$2,Vychodiská!$G$24:$BN$25,2,0),HLOOKUP(VALUE(RIGHT($E3,4))+H$2,Vychodiská!$G$24:$BN$25,2,0))</f>
        <v>9100</v>
      </c>
      <c r="I3" s="73">
        <f>$F3*Vychodiská!$D$15*-1*IF(LEN($E3)=4,HLOOKUP($E3+I$2,Vychodiská!$G$24:$BN$25,2,0),HLOOKUP(VALUE(RIGHT($E3,4))+I$2,Vychodiská!$G$24:$BN$25,2,0))</f>
        <v>9200</v>
      </c>
      <c r="J3" s="73">
        <f>$F3*Vychodiská!$D$15*-1*IF(LEN($E3)=4,HLOOKUP($E3+J$2,Vychodiská!$G$24:$BN$25,2,0),HLOOKUP(VALUE(RIGHT($E3,4))+J$2,Vychodiská!$G$24:$BN$25,2,0))</f>
        <v>9300</v>
      </c>
      <c r="K3" s="73">
        <f>$F3*Vychodiská!$D$15*-1*IF(LEN($E3)=4,HLOOKUP($E3+K$2,Vychodiská!$G$24:$BN$25,2,0),HLOOKUP(VALUE(RIGHT($E3,4))+K$2,Vychodiská!$G$24:$BN$25,2,0))</f>
        <v>9400</v>
      </c>
      <c r="L3" s="73">
        <f>$F3*Vychodiská!$D$15*-1*IF(LEN($E3)=4,HLOOKUP($E3+L$2,Vychodiská!$G$24:$BN$25,2,0),HLOOKUP(VALUE(RIGHT($E3,4))+L$2,Vychodiská!$G$24:$BN$25,2,0))</f>
        <v>9500</v>
      </c>
      <c r="M3" s="73">
        <f>$F3*Vychodiská!$D$15*-1*IF(LEN($E3)=4,HLOOKUP($E3+M$2,Vychodiská!$G$24:$BN$25,2,0),HLOOKUP(VALUE(RIGHT($E3,4))+M$2,Vychodiská!$G$24:$BN$25,2,0))</f>
        <v>9600</v>
      </c>
      <c r="N3" s="73">
        <f>$F3*Vychodiská!$D$15*-1*IF(LEN($E3)=4,HLOOKUP($E3+N$2,Vychodiská!$G$24:$BN$25,2,0),HLOOKUP(VALUE(RIGHT($E3,4))+N$2,Vychodiská!$G$24:$BN$25,2,0))</f>
        <v>9700</v>
      </c>
      <c r="O3" s="73">
        <f>$F3*Vychodiská!$D$15*-1*IF(LEN($E3)=4,HLOOKUP($E3+O$2,Vychodiská!$G$24:$BN$25,2,0),HLOOKUP(VALUE(RIGHT($E3,4))+O$2,Vychodiská!$G$24:$BN$25,2,0))</f>
        <v>9800</v>
      </c>
      <c r="P3" s="73">
        <f>$F3*Vychodiská!$D$15*-1*IF(LEN($E3)=4,HLOOKUP($E3+P$2,Vychodiská!$G$24:$BN$25,2,0),HLOOKUP(VALUE(RIGHT($E3,4))+P$2,Vychodiská!$G$24:$BN$25,2,0))</f>
        <v>9900</v>
      </c>
      <c r="Q3" s="73">
        <f>$F3*Vychodiská!$D$15*-1*IF(LEN($E3)=4,HLOOKUP($E3+Q$2,Vychodiská!$G$24:$BN$25,2,0),HLOOKUP(VALUE(RIGHT($E3,4))+Q$2,Vychodiská!$G$24:$BN$25,2,0))</f>
        <v>10000</v>
      </c>
      <c r="R3" s="73">
        <f>$F3*Vychodiská!$D$15*-1*IF(LEN($E3)=4,HLOOKUP($E3+R$2,Vychodiská!$G$24:$BN$25,2,0),HLOOKUP(VALUE(RIGHT($E3,4))+R$2,Vychodiská!$G$24:$BN$25,2,0))</f>
        <v>10100</v>
      </c>
      <c r="S3" s="73">
        <f>$F3*Vychodiská!$D$15*-1*IF(LEN($E3)=4,HLOOKUP($E3+S$2,Vychodiská!$G$24:$BN$25,2,0),HLOOKUP(VALUE(RIGHT($E3,4))+S$2,Vychodiská!$G$24:$BN$25,2,0))</f>
        <v>10200</v>
      </c>
      <c r="T3" s="73">
        <f>$F3*Vychodiská!$D$15*-1*IF(LEN($E3)=4,HLOOKUP($E3+T$2,Vychodiská!$G$24:$BN$25,2,0),HLOOKUP(VALUE(RIGHT($E3,4))+T$2,Vychodiská!$G$24:$BN$25,2,0))</f>
        <v>10300</v>
      </c>
      <c r="U3" s="73">
        <f>$F3*Vychodiská!$D$15*-1*IF(LEN($E3)=4,HLOOKUP($E3+U$2,Vychodiská!$G$24:$BN$25,2,0),HLOOKUP(VALUE(RIGHT($E3,4))+U$2,Vychodiská!$G$24:$BN$25,2,0))</f>
        <v>10400</v>
      </c>
      <c r="V3" s="73">
        <f>$F3*Vychodiská!$D$15*-1*IF(LEN($E3)=4,HLOOKUP($E3+V$2,Vychodiská!$G$24:$BN$25,2,0),HLOOKUP(VALUE(RIGHT($E3,4))+V$2,Vychodiská!$G$24:$BN$25,2,0))</f>
        <v>10500</v>
      </c>
      <c r="W3" s="73">
        <f>$F3*Vychodiská!$D$15*-1*IF(LEN($E3)=4,HLOOKUP($E3+W$2,Vychodiská!$G$24:$BN$25,2,0),HLOOKUP(VALUE(RIGHT($E3,4))+W$2,Vychodiská!$G$24:$BN$25,2,0))</f>
        <v>10600</v>
      </c>
      <c r="X3" s="73">
        <f>$F3*Vychodiská!$D$15*-1*IF(LEN($E3)=4,HLOOKUP($E3+X$2,Vychodiská!$G$24:$BN$25,2,0),HLOOKUP(VALUE(RIGHT($E3,4))+X$2,Vychodiská!$G$24:$BN$25,2,0))</f>
        <v>10700</v>
      </c>
      <c r="Y3" s="73">
        <f>$F3*Vychodiská!$D$15*-1*IF(LEN($E3)=4,HLOOKUP($E3+Y$2,Vychodiská!$G$24:$BN$25,2,0),HLOOKUP(VALUE(RIGHT($E3,4))+Y$2,Vychodiská!$G$24:$BN$25,2,0))</f>
        <v>10800</v>
      </c>
      <c r="Z3" s="73">
        <f>$F3*Vychodiská!$D$15*-1*IF(LEN($E3)=4,HLOOKUP($E3+Z$2,Vychodiská!$G$24:$BN$25,2,0),HLOOKUP(VALUE(RIGHT($E3,4))+Z$2,Vychodiská!$G$24:$BN$25,2,0))</f>
        <v>10900</v>
      </c>
      <c r="AA3" s="73">
        <f>$F3*Vychodiská!$D$15*-1*IF(LEN($E3)=4,HLOOKUP($E3+AA$2,Vychodiská!$G$24:$BN$25,2,0),HLOOKUP(VALUE(RIGHT($E3,4))+AA$2,Vychodiská!$G$24:$BN$25,2,0))</f>
        <v>11000</v>
      </c>
      <c r="AB3" s="73">
        <f>$F3*Vychodiská!$D$15*-1*IF(LEN($E3)=4,HLOOKUP($E3+AB$2,Vychodiská!$G$24:$BN$25,2,0),HLOOKUP(VALUE(RIGHT($E3,4))+AB$2,Vychodiská!$G$24:$BN$25,2,0))</f>
        <v>11100</v>
      </c>
      <c r="AC3" s="73">
        <f>$F3*Vychodiská!$D$15*-1*IF(LEN($E3)=4,HLOOKUP($E3+AC$2,Vychodiská!$G$24:$BN$25,2,0),HLOOKUP(VALUE(RIGHT($E3,4))+AC$2,Vychodiská!$G$24:$BN$25,2,0))</f>
        <v>11200</v>
      </c>
      <c r="AD3" s="73">
        <f>$F3*Vychodiská!$D$15*-1*IF(LEN($E3)=4,HLOOKUP($E3+AD$2,Vychodiská!$G$24:$BN$25,2,0),HLOOKUP(VALUE(RIGHT($E3,4))+AD$2,Vychodiská!$G$24:$BN$25,2,0))</f>
        <v>11300</v>
      </c>
      <c r="AE3" s="73">
        <f>$F3*Vychodiská!$D$15*-1*IF(LEN($E3)=4,HLOOKUP($E3+AE$2,Vychodiská!$G$24:$BN$25,2,0),HLOOKUP(VALUE(RIGHT($E3,4))+AE$2,Vychodiská!$G$24:$BN$25,2,0))</f>
        <v>11400</v>
      </c>
      <c r="AF3" s="73">
        <f>$F3*Vychodiská!$D$15*-1*IF(LEN($E3)=4,HLOOKUP($E3+AF$2,Vychodiská!$G$24:$BN$25,2,0),HLOOKUP(VALUE(RIGHT($E3,4))+AF$2,Vychodiská!$G$24:$BN$25,2,0))</f>
        <v>11500</v>
      </c>
      <c r="AG3" s="73">
        <f>$F3*Vychodiská!$D$15*-1*IF(LEN($E3)=4,HLOOKUP($E3+AG$2,Vychodiská!$G$24:$BN$25,2,0),HLOOKUP(VALUE(RIGHT($E3,4))+AG$2,Vychodiská!$G$24:$BN$25,2,0))</f>
        <v>11600</v>
      </c>
      <c r="AH3" s="73">
        <f>$F3*Vychodiská!$D$15*-1*IF(LEN($E3)=4,HLOOKUP($E3+AH$2,Vychodiská!$G$24:$BN$25,2,0),HLOOKUP(VALUE(RIGHT($E3,4))+AH$2,Vychodiská!$G$24:$BN$25,2,0))</f>
        <v>11700</v>
      </c>
      <c r="AI3" s="73">
        <f>$F3*Vychodiská!$D$15*-1*IF(LEN($E3)=4,HLOOKUP($E3+AI$2,Vychodiská!$G$24:$BN$25,2,0),HLOOKUP(VALUE(RIGHT($E3,4))+AI$2,Vychodiská!$G$24:$BN$25,2,0))</f>
        <v>11800</v>
      </c>
      <c r="AJ3" s="74">
        <f>$F3*Vychodiská!$D$15*-1*IF(LEN($E3)=4,HLOOKUP($E3+AJ$2,Vychodiská!$G$24:$BN$25,2,0),HLOOKUP(VALUE(RIGHT($E3,4))+AJ$2,Vychodiská!$G$24:$BN$25,2,0))</f>
        <v>11900</v>
      </c>
      <c r="AK3" s="73">
        <f>G3</f>
        <v>9000</v>
      </c>
      <c r="AL3" s="73">
        <f>SUM($G3:H3)</f>
        <v>18100</v>
      </c>
      <c r="AM3" s="73">
        <f>SUM($G3:I3)</f>
        <v>27300</v>
      </c>
      <c r="AN3" s="73">
        <f>SUM($G3:J3)</f>
        <v>36600</v>
      </c>
      <c r="AO3" s="73">
        <f>SUM($G3:K3)</f>
        <v>46000</v>
      </c>
      <c r="AP3" s="73">
        <f>SUM($G3:L3)</f>
        <v>55500</v>
      </c>
      <c r="AQ3" s="73">
        <f>SUM($G3:M3)</f>
        <v>65100</v>
      </c>
      <c r="AR3" s="73">
        <f>SUM($G3:N3)</f>
        <v>74800</v>
      </c>
      <c r="AS3" s="73">
        <f>SUM($G3:O3)</f>
        <v>84600</v>
      </c>
      <c r="AT3" s="73">
        <f>SUM($G3:P3)</f>
        <v>94500</v>
      </c>
      <c r="AU3" s="73">
        <f>SUM($G3:Q3)</f>
        <v>104500</v>
      </c>
      <c r="AV3" s="73">
        <f>SUM($G3:R3)</f>
        <v>114600</v>
      </c>
      <c r="AW3" s="73">
        <f>SUM($G3:S3)</f>
        <v>124800</v>
      </c>
      <c r="AX3" s="73">
        <f>SUM($G3:T3)</f>
        <v>135100</v>
      </c>
      <c r="AY3" s="73">
        <f>SUM($G3:U3)</f>
        <v>145500</v>
      </c>
      <c r="AZ3" s="73">
        <f>SUM($G3:V3)</f>
        <v>156000</v>
      </c>
      <c r="BA3" s="73">
        <f>SUM($G3:W3)</f>
        <v>166600</v>
      </c>
      <c r="BB3" s="73">
        <f>SUM($G3:X3)</f>
        <v>177300</v>
      </c>
      <c r="BC3" s="73">
        <f>SUM($G3:Y3)</f>
        <v>188100</v>
      </c>
      <c r="BD3" s="73">
        <f>SUM($G3:Z3)</f>
        <v>199000</v>
      </c>
      <c r="BE3" s="73">
        <f>SUM($G3:AA3)</f>
        <v>210000</v>
      </c>
      <c r="BF3" s="73">
        <f>SUM($G3:AB3)</f>
        <v>221100</v>
      </c>
      <c r="BG3" s="73">
        <f>SUM($G3:AC3)</f>
        <v>232300</v>
      </c>
      <c r="BH3" s="73">
        <f>SUM($G3:AD3)</f>
        <v>243600</v>
      </c>
      <c r="BI3" s="73">
        <f>SUM($G3:AE3)</f>
        <v>255000</v>
      </c>
      <c r="BJ3" s="73">
        <f>SUM($G3:AF3)</f>
        <v>266500</v>
      </c>
      <c r="BK3" s="73">
        <f>SUM($G3:AG3)</f>
        <v>278100</v>
      </c>
      <c r="BL3" s="73">
        <f>SUM($G3:AH3)</f>
        <v>289800</v>
      </c>
      <c r="BM3" s="73">
        <f>SUM($G3:AI3)</f>
        <v>301600</v>
      </c>
      <c r="BN3" s="88">
        <f>SUM($G3:AJ3)</f>
        <v>313500</v>
      </c>
      <c r="BO3" s="76">
        <f>IF(CU3&gt;0,G3/((1+Vychodiská!$C$168)^emisie_CO2!CU3),0)</f>
        <v>6396.131971171093</v>
      </c>
      <c r="BP3" s="73">
        <f>IF(CV3&gt;0,H3/((1+Vychodiská!$C$168)^emisie_CO2!CV3),0)</f>
        <v>6159.2381944610534</v>
      </c>
      <c r="BQ3" s="73">
        <f>IF(CW3&gt;0,I3/((1+Vychodiská!$C$168)^emisie_CO2!CW3),0)</f>
        <v>5930.4020292037349</v>
      </c>
      <c r="BR3" s="73">
        <f>IF(CX3&gt;0,J3/((1+Vychodiská!$C$168)^emisie_CO2!CX3),0)</f>
        <v>5709.3932579290613</v>
      </c>
      <c r="BS3" s="73">
        <f>IF(CY3&gt;0,K3/((1+Vychodiská!$C$168)^emisie_CO2!CY3),0)</f>
        <v>5495.9853174125119</v>
      </c>
      <c r="BT3" s="73">
        <f>IF(CZ3&gt;0,L3/((1+Vychodiská!$C$168)^emisie_CO2!CZ3),0)</f>
        <v>5289.9554726868155</v>
      </c>
      <c r="BU3" s="73">
        <f>IF(DA3&gt;0,M3/((1+Vychodiská!$C$168)^emisie_CO2!DA3),0)</f>
        <v>5091.0849661948287</v>
      </c>
      <c r="BV3" s="73">
        <f>IF(DB3&gt;0,N3/((1+Vychodiská!$C$168)^emisie_CO2!DB3),0)</f>
        <v>4899.1591440565326</v>
      </c>
      <c r="BW3" s="73">
        <f>IF(DC3&gt;0,O3/((1+Vychodiská!$C$168)^emisie_CO2!DC3),0)</f>
        <v>4713.967561291508</v>
      </c>
      <c r="BX3" s="73">
        <f>IF(DD3&gt;0,P3/((1+Vychodiská!$C$168)^emisie_CO2!DD3),0)</f>
        <v>4535.304067714862</v>
      </c>
      <c r="BY3" s="73">
        <f>IF(DE3&gt;0,Q3/((1+Vychodiská!$C$168)^emisie_CO2!DE3),0)</f>
        <v>4362.9668761085732</v>
      </c>
      <c r="BZ3" s="73">
        <f>IF(DF3&gt;0,R3/((1+Vychodiská!$C$168)^emisie_CO2!DF3),0)</f>
        <v>4196.7586141615793</v>
      </c>
      <c r="CA3" s="73">
        <f>IF(DG3&gt;0,S3/((1+Vychodiská!$C$168)^emisie_CO2!DG3),0)</f>
        <v>4036.4863615698364</v>
      </c>
      <c r="CB3" s="73">
        <f>IF(DH3&gt;0,T3/((1+Vychodiská!$C$168)^emisie_CO2!DH3),0)</f>
        <v>3881.9616735919062</v>
      </c>
      <c r="CC3" s="73">
        <f>IF(DI3&gt;0,U3/((1+Vychodiská!$C$168)^emisie_CO2!DI3),0)</f>
        <v>3733.0005922659107</v>
      </c>
      <c r="CD3" s="73">
        <f>IF(DJ3&gt;0,V3/((1+Vychodiská!$C$168)^emisie_CO2!DJ3),0)</f>
        <v>3589.4236464095297</v>
      </c>
      <c r="CE3" s="73">
        <f>IF(DK3&gt;0,W3/((1+Vychodiská!$C$168)^emisie_CO2!DK3),0)</f>
        <v>3451.0558414458965</v>
      </c>
      <c r="CF3" s="73">
        <f>IF(DL3&gt;0,X3/((1+Vychodiská!$C$168)^emisie_CO2!DL3),0)</f>
        <v>3317.7266400243575</v>
      </c>
      <c r="CG3" s="73">
        <f>IF(DM3&gt;0,Y3/((1+Vychodiská!$C$168)^emisie_CO2!DM3),0)</f>
        <v>3189.2699343358308</v>
      </c>
      <c r="CH3" s="73">
        <f>IF(DN3&gt;0,Z3/((1+Vychodiská!$C$168)^emisie_CO2!DN3),0)</f>
        <v>3065.5240109577207</v>
      </c>
      <c r="CI3" s="73">
        <f>IF(DO3&gt;0,AA3/((1+Vychodiská!$C$168)^emisie_CO2!DO3),0)</f>
        <v>2946.3315090026149</v>
      </c>
      <c r="CJ3" s="73">
        <f>IF(DP3&gt;0,AB3/((1+Vychodiská!$C$168)^emisie_CO2!DP3),0)</f>
        <v>2831.5393722882277</v>
      </c>
      <c r="CK3" s="73">
        <f>IF(DQ3&gt;0,AC3/((1+Vychodiská!$C$168)^emisie_CO2!DQ3),0)</f>
        <v>2720.9987961928909</v>
      </c>
      <c r="CL3" s="73">
        <f>IF(DR3&gt;0,AD3/((1+Vychodiská!$C$168)^emisie_CO2!DR3),0)</f>
        <v>2614.5651698111969</v>
      </c>
      <c r="CM3" s="73">
        <f>IF(DS3&gt;0,AE3/((1+Vychodiská!$C$168)^emisie_CO2!DS3),0)</f>
        <v>2512.0980139778876</v>
      </c>
      <c r="CN3" s="73">
        <f>IF(DT3&gt;0,AF3/((1+Vychodiská!$C$168)^emisie_CO2!DT3),0)</f>
        <v>2413.4609156846873</v>
      </c>
      <c r="CO3" s="73">
        <f>IF(DU3&gt;0,AG3/((1+Vychodiská!$C$168)^emisie_CO2!DU3),0)</f>
        <v>2318.5214593741093</v>
      </c>
      <c r="CP3" s="73">
        <f>IF(DV3&gt;0,AH3/((1+Vychodiská!$C$168)^emisie_CO2!DV3),0)</f>
        <v>2227.1511555564107</v>
      </c>
      <c r="CQ3" s="73">
        <f>IF(DW3&gt;0,AI3/((1+Vychodiská!$C$168)^emisie_CO2!DW3),0)</f>
        <v>2139.2253671604103</v>
      </c>
      <c r="CR3" s="74">
        <f>IF(DX3&gt;0,AJ3/((1+Vychodiská!$C$168)^emisie_CO2!DX3),0)</f>
        <v>2054.6232339958747</v>
      </c>
      <c r="CS3" s="77">
        <f>SUM(BO3:CR3)</f>
        <v>115823.31116603744</v>
      </c>
      <c r="CT3" s="73"/>
      <c r="CU3" s="78">
        <f>(VALUE(RIGHT(E3,4))-VALUE(LEFT(E3,4)))+2</f>
        <v>7</v>
      </c>
      <c r="CV3" s="78">
        <f>IF(CU3=0,0,IF(CV$2&gt;$D3,0,CU3+1))</f>
        <v>8</v>
      </c>
      <c r="CW3" s="78">
        <f t="shared" ref="CW3:DX3" si="0">IF(CV3=0,0,IF(CW$2&gt;$D3,0,CV3+1))</f>
        <v>9</v>
      </c>
      <c r="CX3" s="78">
        <f t="shared" si="0"/>
        <v>10</v>
      </c>
      <c r="CY3" s="78">
        <f t="shared" si="0"/>
        <v>11</v>
      </c>
      <c r="CZ3" s="78">
        <f t="shared" si="0"/>
        <v>12</v>
      </c>
      <c r="DA3" s="78">
        <f t="shared" si="0"/>
        <v>13</v>
      </c>
      <c r="DB3" s="78">
        <f t="shared" si="0"/>
        <v>14</v>
      </c>
      <c r="DC3" s="78">
        <f t="shared" si="0"/>
        <v>15</v>
      </c>
      <c r="DD3" s="78">
        <f t="shared" si="0"/>
        <v>16</v>
      </c>
      <c r="DE3" s="78">
        <f t="shared" si="0"/>
        <v>17</v>
      </c>
      <c r="DF3" s="78">
        <f t="shared" si="0"/>
        <v>18</v>
      </c>
      <c r="DG3" s="78">
        <f t="shared" si="0"/>
        <v>19</v>
      </c>
      <c r="DH3" s="78">
        <f t="shared" si="0"/>
        <v>20</v>
      </c>
      <c r="DI3" s="78">
        <f t="shared" si="0"/>
        <v>21</v>
      </c>
      <c r="DJ3" s="78">
        <f t="shared" si="0"/>
        <v>22</v>
      </c>
      <c r="DK3" s="78">
        <f t="shared" si="0"/>
        <v>23</v>
      </c>
      <c r="DL3" s="78">
        <f t="shared" si="0"/>
        <v>24</v>
      </c>
      <c r="DM3" s="78">
        <f t="shared" si="0"/>
        <v>25</v>
      </c>
      <c r="DN3" s="78">
        <f t="shared" si="0"/>
        <v>26</v>
      </c>
      <c r="DO3" s="78">
        <f t="shared" si="0"/>
        <v>27</v>
      </c>
      <c r="DP3" s="78">
        <f t="shared" si="0"/>
        <v>28</v>
      </c>
      <c r="DQ3" s="78">
        <f t="shared" si="0"/>
        <v>29</v>
      </c>
      <c r="DR3" s="78">
        <f t="shared" si="0"/>
        <v>30</v>
      </c>
      <c r="DS3" s="78">
        <f t="shared" si="0"/>
        <v>31</v>
      </c>
      <c r="DT3" s="78">
        <f t="shared" si="0"/>
        <v>32</v>
      </c>
      <c r="DU3" s="78">
        <f t="shared" si="0"/>
        <v>33</v>
      </c>
      <c r="DV3" s="78">
        <f t="shared" si="0"/>
        <v>34</v>
      </c>
      <c r="DW3" s="78">
        <f t="shared" si="0"/>
        <v>35</v>
      </c>
      <c r="DX3" s="79">
        <f t="shared" si="0"/>
        <v>36</v>
      </c>
    </row>
    <row r="4" spans="1:128" s="80" customFormat="1" ht="31" customHeight="1" x14ac:dyDescent="0.35">
      <c r="A4" s="70">
        <v>2</v>
      </c>
      <c r="B4" s="71" t="s">
        <v>71</v>
      </c>
      <c r="C4" s="71" t="str">
        <f>INDEX(Data!$D$3:$D$29,MATCH(emisie_CO2!A4,Data!$A$3:$A$29,0))</f>
        <v>Prekládka HV DN 300 Mlynská dolina</v>
      </c>
      <c r="D4" s="72">
        <f>INDEX(Data!$M$3:$M$29,MATCH(emisie_CO2!A4,Data!$A$3:$A$29,0))</f>
        <v>30</v>
      </c>
      <c r="E4" s="72">
        <f>INDEX(Data!$J$3:$J$29,MATCH(emisie_CO2!A4,Data!$A$3:$A$29,0))</f>
        <v>2024</v>
      </c>
      <c r="F4" s="74">
        <f>INDEX(Data!$U$3:$U$29,MATCH(emisie_CO2!A4,Data!$A$3:$A$29,0))</f>
        <v>-100</v>
      </c>
      <c r="G4" s="73">
        <f>$F4*Vychodiská!$D$15*-1*IF(LEN($E4)=4,HLOOKUP($E4+G$2,Vychodiská!$G$24:$BN$25,2,0),HLOOKUP(VALUE(RIGHT($E4,4))+G$2,Vychodiská!$G$24:$BN$25,2,0))</f>
        <v>4000</v>
      </c>
      <c r="H4" s="73">
        <f>$F4*Vychodiská!$D$15*-1*IF(LEN($E4)=4,HLOOKUP($E4+H$2,Vychodiská!$G$24:$BN$25,2,0),HLOOKUP(VALUE(RIGHT($E4,4))+H$2,Vychodiská!$G$24:$BN$25,2,0))</f>
        <v>4100</v>
      </c>
      <c r="I4" s="73">
        <f>$F4*Vychodiská!$D$15*-1*IF(LEN($E4)=4,HLOOKUP($E4+I$2,Vychodiská!$G$24:$BN$25,2,0),HLOOKUP(VALUE(RIGHT($E4,4))+I$2,Vychodiská!$G$24:$BN$25,2,0))</f>
        <v>4200</v>
      </c>
      <c r="J4" s="73">
        <f>$F4*Vychodiská!$D$15*-1*IF(LEN($E4)=4,HLOOKUP($E4+J$2,Vychodiská!$G$24:$BN$25,2,0),HLOOKUP(VALUE(RIGHT($E4,4))+J$2,Vychodiská!$G$24:$BN$25,2,0))</f>
        <v>4300</v>
      </c>
      <c r="K4" s="73">
        <f>$F4*Vychodiská!$D$15*-1*IF(LEN($E4)=4,HLOOKUP($E4+K$2,Vychodiská!$G$24:$BN$25,2,0),HLOOKUP(VALUE(RIGHT($E4,4))+K$2,Vychodiská!$G$24:$BN$25,2,0))</f>
        <v>4400</v>
      </c>
      <c r="L4" s="73">
        <f>$F4*Vychodiská!$D$15*-1*IF(LEN($E4)=4,HLOOKUP($E4+L$2,Vychodiská!$G$24:$BN$25,2,0),HLOOKUP(VALUE(RIGHT($E4,4))+L$2,Vychodiská!$G$24:$BN$25,2,0))</f>
        <v>4500</v>
      </c>
      <c r="M4" s="73">
        <f>$F4*Vychodiská!$D$15*-1*IF(LEN($E4)=4,HLOOKUP($E4+M$2,Vychodiská!$G$24:$BN$25,2,0),HLOOKUP(VALUE(RIGHT($E4,4))+M$2,Vychodiská!$G$24:$BN$25,2,0))</f>
        <v>4550</v>
      </c>
      <c r="N4" s="73">
        <f>$F4*Vychodiská!$D$15*-1*IF(LEN($E4)=4,HLOOKUP($E4+N$2,Vychodiská!$G$24:$BN$25,2,0),HLOOKUP(VALUE(RIGHT($E4,4))+N$2,Vychodiská!$G$24:$BN$25,2,0))</f>
        <v>4600</v>
      </c>
      <c r="O4" s="73">
        <f>$F4*Vychodiská!$D$15*-1*IF(LEN($E4)=4,HLOOKUP($E4+O$2,Vychodiská!$G$24:$BN$25,2,0),HLOOKUP(VALUE(RIGHT($E4,4))+O$2,Vychodiská!$G$24:$BN$25,2,0))</f>
        <v>4650</v>
      </c>
      <c r="P4" s="73">
        <f>$F4*Vychodiská!$D$15*-1*IF(LEN($E4)=4,HLOOKUP($E4+P$2,Vychodiská!$G$24:$BN$25,2,0),HLOOKUP(VALUE(RIGHT($E4,4))+P$2,Vychodiská!$G$24:$BN$25,2,0))</f>
        <v>4700</v>
      </c>
      <c r="Q4" s="73">
        <f>$F4*Vychodiská!$D$15*-1*IF(LEN($E4)=4,HLOOKUP($E4+Q$2,Vychodiská!$G$24:$BN$25,2,0),HLOOKUP(VALUE(RIGHT($E4,4))+Q$2,Vychodiská!$G$24:$BN$25,2,0))</f>
        <v>4750</v>
      </c>
      <c r="R4" s="73">
        <f>$F4*Vychodiská!$D$15*-1*IF(LEN($E4)=4,HLOOKUP($E4+R$2,Vychodiská!$G$24:$BN$25,2,0),HLOOKUP(VALUE(RIGHT($E4,4))+R$2,Vychodiská!$G$24:$BN$25,2,0))</f>
        <v>4800</v>
      </c>
      <c r="S4" s="73">
        <f>$F4*Vychodiská!$D$15*-1*IF(LEN($E4)=4,HLOOKUP($E4+S$2,Vychodiská!$G$24:$BN$25,2,0),HLOOKUP(VALUE(RIGHT($E4,4))+S$2,Vychodiská!$G$24:$BN$25,2,0))</f>
        <v>4850</v>
      </c>
      <c r="T4" s="73">
        <f>$F4*Vychodiská!$D$15*-1*IF(LEN($E4)=4,HLOOKUP($E4+T$2,Vychodiská!$G$24:$BN$25,2,0),HLOOKUP(VALUE(RIGHT($E4,4))+T$2,Vychodiská!$G$24:$BN$25,2,0))</f>
        <v>4900</v>
      </c>
      <c r="U4" s="73">
        <f>$F4*Vychodiská!$D$15*-1*IF(LEN($E4)=4,HLOOKUP($E4+U$2,Vychodiská!$G$24:$BN$25,2,0),HLOOKUP(VALUE(RIGHT($E4,4))+U$2,Vychodiská!$G$24:$BN$25,2,0))</f>
        <v>4950</v>
      </c>
      <c r="V4" s="73">
        <f>$F4*Vychodiská!$D$15*-1*IF(LEN($E4)=4,HLOOKUP($E4+V$2,Vychodiská!$G$24:$BN$25,2,0),HLOOKUP(VALUE(RIGHT($E4,4))+V$2,Vychodiská!$G$24:$BN$25,2,0))</f>
        <v>5000</v>
      </c>
      <c r="W4" s="73">
        <f>$F4*Vychodiská!$D$15*-1*IF(LEN($E4)=4,HLOOKUP($E4+W$2,Vychodiská!$G$24:$BN$25,2,0),HLOOKUP(VALUE(RIGHT($E4,4))+W$2,Vychodiská!$G$24:$BN$25,2,0))</f>
        <v>5050</v>
      </c>
      <c r="X4" s="73">
        <f>$F4*Vychodiská!$D$15*-1*IF(LEN($E4)=4,HLOOKUP($E4+X$2,Vychodiská!$G$24:$BN$25,2,0),HLOOKUP(VALUE(RIGHT($E4,4))+X$2,Vychodiská!$G$24:$BN$25,2,0))</f>
        <v>5100</v>
      </c>
      <c r="Y4" s="73">
        <f>$F4*Vychodiská!$D$15*-1*IF(LEN($E4)=4,HLOOKUP($E4+Y$2,Vychodiská!$G$24:$BN$25,2,0),HLOOKUP(VALUE(RIGHT($E4,4))+Y$2,Vychodiská!$G$24:$BN$25,2,0))</f>
        <v>5150</v>
      </c>
      <c r="Z4" s="73">
        <f>$F4*Vychodiská!$D$15*-1*IF(LEN($E4)=4,HLOOKUP($E4+Z$2,Vychodiská!$G$24:$BN$25,2,0),HLOOKUP(VALUE(RIGHT($E4,4))+Z$2,Vychodiská!$G$24:$BN$25,2,0))</f>
        <v>5200</v>
      </c>
      <c r="AA4" s="73">
        <f>$F4*Vychodiská!$D$15*-1*IF(LEN($E4)=4,HLOOKUP($E4+AA$2,Vychodiská!$G$24:$BN$25,2,0),HLOOKUP(VALUE(RIGHT($E4,4))+AA$2,Vychodiská!$G$24:$BN$25,2,0))</f>
        <v>5250</v>
      </c>
      <c r="AB4" s="73">
        <f>$F4*Vychodiská!$D$15*-1*IF(LEN($E4)=4,HLOOKUP($E4+AB$2,Vychodiská!$G$24:$BN$25,2,0),HLOOKUP(VALUE(RIGHT($E4,4))+AB$2,Vychodiská!$G$24:$BN$25,2,0))</f>
        <v>5300</v>
      </c>
      <c r="AC4" s="73">
        <f>$F4*Vychodiská!$D$15*-1*IF(LEN($E4)=4,HLOOKUP($E4+AC$2,Vychodiská!$G$24:$BN$25,2,0),HLOOKUP(VALUE(RIGHT($E4,4))+AC$2,Vychodiská!$G$24:$BN$25,2,0))</f>
        <v>5350</v>
      </c>
      <c r="AD4" s="73">
        <f>$F4*Vychodiská!$D$15*-1*IF(LEN($E4)=4,HLOOKUP($E4+AD$2,Vychodiská!$G$24:$BN$25,2,0),HLOOKUP(VALUE(RIGHT($E4,4))+AD$2,Vychodiská!$G$24:$BN$25,2,0))</f>
        <v>5400</v>
      </c>
      <c r="AE4" s="73">
        <f>$F4*Vychodiská!$D$15*-1*IF(LEN($E4)=4,HLOOKUP($E4+AE$2,Vychodiská!$G$24:$BN$25,2,0),HLOOKUP(VALUE(RIGHT($E4,4))+AE$2,Vychodiská!$G$24:$BN$25,2,0))</f>
        <v>5450</v>
      </c>
      <c r="AF4" s="73">
        <f>$F4*Vychodiská!$D$15*-1*IF(LEN($E4)=4,HLOOKUP($E4+AF$2,Vychodiská!$G$24:$BN$25,2,0),HLOOKUP(VALUE(RIGHT($E4,4))+AF$2,Vychodiská!$G$24:$BN$25,2,0))</f>
        <v>5500</v>
      </c>
      <c r="AG4" s="73">
        <f>$F4*Vychodiská!$D$15*-1*IF(LEN($E4)=4,HLOOKUP($E4+AG$2,Vychodiská!$G$24:$BN$25,2,0),HLOOKUP(VALUE(RIGHT($E4,4))+AG$2,Vychodiská!$G$24:$BN$25,2,0))</f>
        <v>5550</v>
      </c>
      <c r="AH4" s="73">
        <f>$F4*Vychodiská!$D$15*-1*IF(LEN($E4)=4,HLOOKUP($E4+AH$2,Vychodiská!$G$24:$BN$25,2,0),HLOOKUP(VALUE(RIGHT($E4,4))+AH$2,Vychodiská!$G$24:$BN$25,2,0))</f>
        <v>5600</v>
      </c>
      <c r="AI4" s="73">
        <f>$F4*Vychodiská!$D$15*-1*IF(LEN($E4)=4,HLOOKUP($E4+AI$2,Vychodiská!$G$24:$BN$25,2,0),HLOOKUP(VALUE(RIGHT($E4,4))+AI$2,Vychodiská!$G$24:$BN$25,2,0))</f>
        <v>5650</v>
      </c>
      <c r="AJ4" s="74">
        <f>$F4*Vychodiská!$D$15*-1*IF(LEN($E4)=4,HLOOKUP($E4+AJ$2,Vychodiská!$G$24:$BN$25,2,0),HLOOKUP(VALUE(RIGHT($E4,4))+AJ$2,Vychodiská!$G$24:$BN$25,2,0))</f>
        <v>5700</v>
      </c>
      <c r="AK4" s="73">
        <f t="shared" ref="AK4:AK24" si="1">G4</f>
        <v>4000</v>
      </c>
      <c r="AL4" s="73">
        <f>SUM($G4:H4)</f>
        <v>8100</v>
      </c>
      <c r="AM4" s="73">
        <f>SUM($G4:I4)</f>
        <v>12300</v>
      </c>
      <c r="AN4" s="73">
        <f>SUM($G4:J4)</f>
        <v>16600</v>
      </c>
      <c r="AO4" s="73">
        <f>SUM($G4:K4)</f>
        <v>21000</v>
      </c>
      <c r="AP4" s="73">
        <f>SUM($G4:L4)</f>
        <v>25500</v>
      </c>
      <c r="AQ4" s="73">
        <f>SUM($G4:M4)</f>
        <v>30050</v>
      </c>
      <c r="AR4" s="73">
        <f>SUM($G4:N4)</f>
        <v>34650</v>
      </c>
      <c r="AS4" s="73">
        <f>SUM($G4:O4)</f>
        <v>39300</v>
      </c>
      <c r="AT4" s="73">
        <f>SUM($G4:P4)</f>
        <v>44000</v>
      </c>
      <c r="AU4" s="73">
        <f>SUM($G4:Q4)</f>
        <v>48750</v>
      </c>
      <c r="AV4" s="73">
        <f>SUM($G4:R4)</f>
        <v>53550</v>
      </c>
      <c r="AW4" s="73">
        <f>SUM($G4:S4)</f>
        <v>58400</v>
      </c>
      <c r="AX4" s="73">
        <f>SUM($G4:T4)</f>
        <v>63300</v>
      </c>
      <c r="AY4" s="73">
        <f>SUM($G4:U4)</f>
        <v>68250</v>
      </c>
      <c r="AZ4" s="73">
        <f>SUM($G4:V4)</f>
        <v>73250</v>
      </c>
      <c r="BA4" s="73">
        <f>SUM($G4:W4)</f>
        <v>78300</v>
      </c>
      <c r="BB4" s="73">
        <f>SUM($G4:X4)</f>
        <v>83400</v>
      </c>
      <c r="BC4" s="73">
        <f>SUM($G4:Y4)</f>
        <v>88550</v>
      </c>
      <c r="BD4" s="73">
        <f>SUM($G4:Z4)</f>
        <v>93750</v>
      </c>
      <c r="BE4" s="73">
        <f>SUM($G4:AA4)</f>
        <v>99000</v>
      </c>
      <c r="BF4" s="73">
        <f>SUM($G4:AB4)</f>
        <v>104300</v>
      </c>
      <c r="BG4" s="73">
        <f>SUM($G4:AC4)</f>
        <v>109650</v>
      </c>
      <c r="BH4" s="73">
        <f>SUM($G4:AD4)</f>
        <v>115050</v>
      </c>
      <c r="BI4" s="73">
        <f>SUM($G4:AE4)</f>
        <v>120500</v>
      </c>
      <c r="BJ4" s="73">
        <f>SUM($G4:AF4)</f>
        <v>126000</v>
      </c>
      <c r="BK4" s="73">
        <f>SUM($G4:AG4)</f>
        <v>131550</v>
      </c>
      <c r="BL4" s="73">
        <f>SUM($G4:AH4)</f>
        <v>137150</v>
      </c>
      <c r="BM4" s="73">
        <f>SUM($G4:AI4)</f>
        <v>142800</v>
      </c>
      <c r="BN4" s="73">
        <f>SUM($G4:AJ4)</f>
        <v>148500</v>
      </c>
      <c r="BO4" s="76">
        <f>IF(CU4&gt;0,G4/((1+Vychodiská!$C$168)^emisie_CO2!CU4),0)</f>
        <v>3628.1179138321995</v>
      </c>
      <c r="BP4" s="73">
        <f>IF(CV4&gt;0,H4/((1+Vychodiská!$C$168)^emisie_CO2!CV4),0)</f>
        <v>3541.7341539790514</v>
      </c>
      <c r="BQ4" s="73">
        <f>IF(CW4&gt;0,I4/((1+Vychodiská!$C$168)^emisie_CO2!CW4),0)</f>
        <v>3455.3503941259041</v>
      </c>
      <c r="BR4" s="73">
        <f>IF(CX4&gt;0,J4/((1+Vychodiská!$C$168)^emisie_CO2!CX4),0)</f>
        <v>3369.1625158143734</v>
      </c>
      <c r="BS4" s="73">
        <f>IF(CY4&gt;0,K4/((1+Vychodiská!$C$168)^emisie_CO2!CY4),0)</f>
        <v>3283.3477452011616</v>
      </c>
      <c r="BT4" s="73">
        <f>IF(CZ4&gt;0,L4/((1+Vychodiská!$C$168)^emisie_CO2!CZ4),0)</f>
        <v>3198.0659855855465</v>
      </c>
      <c r="BU4" s="73">
        <f>IF(DA4&gt;0,M4/((1+Vychodiská!$C$168)^emisie_CO2!DA4),0)</f>
        <v>3079.6190972305267</v>
      </c>
      <c r="BV4" s="73">
        <f>IF(DB4&gt;0,N4/((1+Vychodiská!$C$168)^emisie_CO2!DB4),0)</f>
        <v>2965.2010146018674</v>
      </c>
      <c r="BW4" s="73">
        <f>IF(DC4&gt;0,O4/((1+Vychodiská!$C$168)^emisie_CO2!DC4),0)</f>
        <v>2854.6966289645306</v>
      </c>
      <c r="BX4" s="73">
        <f>IF(DD4&gt;0,P4/((1+Vychodiská!$C$168)^emisie_CO2!DD4),0)</f>
        <v>2747.992658706256</v>
      </c>
      <c r="BY4" s="73">
        <f>IF(DE4&gt;0,Q4/((1+Vychodiská!$C$168)^emisie_CO2!DE4),0)</f>
        <v>2644.9777363434077</v>
      </c>
      <c r="BZ4" s="73">
        <f>IF(DF4&gt;0,R4/((1+Vychodiská!$C$168)^emisie_CO2!DF4),0)</f>
        <v>2545.5424830974143</v>
      </c>
      <c r="CA4" s="73">
        <f>IF(DG4&gt;0,S4/((1+Vychodiská!$C$168)^emisie_CO2!DG4),0)</f>
        <v>2449.5795720282663</v>
      </c>
      <c r="CB4" s="73">
        <f>IF(DH4&gt;0,T4/((1+Vychodiská!$C$168)^emisie_CO2!DH4),0)</f>
        <v>2356.983780645754</v>
      </c>
      <c r="CC4" s="73">
        <f>IF(DI4&gt;0,U4/((1+Vychodiská!$C$168)^emisie_CO2!DI4),0)</f>
        <v>2267.652033857431</v>
      </c>
      <c r="CD4" s="73">
        <f>IF(DJ4&gt;0,V4/((1+Vychodiská!$C$168)^emisie_CO2!DJ4),0)</f>
        <v>2181.4834380542866</v>
      </c>
      <c r="CE4" s="73">
        <f>IF(DK4&gt;0,W4/((1+Vychodiská!$C$168)^emisie_CO2!DK4),0)</f>
        <v>2098.3793070807897</v>
      </c>
      <c r="CF4" s="73">
        <f>IF(DL4&gt;0,X4/((1+Vychodiská!$C$168)^emisie_CO2!DL4),0)</f>
        <v>2018.2431807849182</v>
      </c>
      <c r="CG4" s="73">
        <f>IF(DM4&gt;0,Y4/((1+Vychodiská!$C$168)^emisie_CO2!DM4),0)</f>
        <v>1940.9808367959531</v>
      </c>
      <c r="CH4" s="73">
        <f>IF(DN4&gt;0,Z4/((1+Vychodiská!$C$168)^emisie_CO2!DN4),0)</f>
        <v>1866.5002961329553</v>
      </c>
      <c r="CI4" s="73">
        <f>IF(DO4&gt;0,AA4/((1+Vychodiská!$C$168)^emisie_CO2!DO4),0)</f>
        <v>1794.7118232047649</v>
      </c>
      <c r="CJ4" s="73">
        <f>IF(DP4&gt;0,AB4/((1+Vychodiská!$C$168)^emisie_CO2!DP4),0)</f>
        <v>1725.5279207229482</v>
      </c>
      <c r="CK4" s="73">
        <f>IF(DQ4&gt;0,AC4/((1+Vychodiská!$C$168)^emisie_CO2!DQ4),0)</f>
        <v>1658.8633200121787</v>
      </c>
      <c r="CL4" s="73">
        <f>IF(DR4&gt;0,AD4/((1+Vychodiská!$C$168)^emisie_CO2!DR4),0)</f>
        <v>1594.6349671679154</v>
      </c>
      <c r="CM4" s="73">
        <f>IF(DS4&gt;0,AE4/((1+Vychodiská!$C$168)^emisie_CO2!DS4),0)</f>
        <v>1532.7620054788604</v>
      </c>
      <c r="CN4" s="73">
        <f>IF(DT4&gt;0,AF4/((1+Vychodiská!$C$168)^emisie_CO2!DT4),0)</f>
        <v>1473.1657545013074</v>
      </c>
      <c r="CO4" s="73">
        <f>IF(DU4&gt;0,AG4/((1+Vychodiská!$C$168)^emisie_CO2!DU4),0)</f>
        <v>1415.7696861441138</v>
      </c>
      <c r="CP4" s="73">
        <f>IF(DV4&gt;0,AH4/((1+Vychodiská!$C$168)^emisie_CO2!DV4),0)</f>
        <v>1360.4993980964455</v>
      </c>
      <c r="CQ4" s="73">
        <f>IF(DW4&gt;0,AI4/((1+Vychodiská!$C$168)^emisie_CO2!DW4),0)</f>
        <v>1307.2825849055985</v>
      </c>
      <c r="CR4" s="74">
        <f>IF(DX4&gt;0,AJ4/((1+Vychodiská!$C$168)^emisie_CO2!DX4),0)</f>
        <v>1256.0490069889438</v>
      </c>
      <c r="CS4" s="77">
        <f t="shared" ref="CS4:CS24" si="2">SUM(BO4:CR4)</f>
        <v>69612.877240085669</v>
      </c>
      <c r="CT4" s="73"/>
      <c r="CU4" s="78">
        <f t="shared" ref="CU4:CU24" si="3">(VALUE(RIGHT(E4,4))-VALUE(LEFT(E4,4)))+2</f>
        <v>2</v>
      </c>
      <c r="CV4" s="78">
        <f t="shared" ref="CV4:DX4" si="4">IF(CU4=0,0,IF(CV$2&gt;$D4,0,CU4+1))</f>
        <v>3</v>
      </c>
      <c r="CW4" s="78">
        <f t="shared" si="4"/>
        <v>4</v>
      </c>
      <c r="CX4" s="78">
        <f t="shared" si="4"/>
        <v>5</v>
      </c>
      <c r="CY4" s="78">
        <f t="shared" si="4"/>
        <v>6</v>
      </c>
      <c r="CZ4" s="78">
        <f t="shared" si="4"/>
        <v>7</v>
      </c>
      <c r="DA4" s="78">
        <f t="shared" si="4"/>
        <v>8</v>
      </c>
      <c r="DB4" s="78">
        <f t="shared" si="4"/>
        <v>9</v>
      </c>
      <c r="DC4" s="78">
        <f t="shared" si="4"/>
        <v>10</v>
      </c>
      <c r="DD4" s="78">
        <f t="shared" si="4"/>
        <v>11</v>
      </c>
      <c r="DE4" s="78">
        <f t="shared" si="4"/>
        <v>12</v>
      </c>
      <c r="DF4" s="78">
        <f t="shared" si="4"/>
        <v>13</v>
      </c>
      <c r="DG4" s="78">
        <f t="shared" si="4"/>
        <v>14</v>
      </c>
      <c r="DH4" s="78">
        <f t="shared" si="4"/>
        <v>15</v>
      </c>
      <c r="DI4" s="78">
        <f t="shared" si="4"/>
        <v>16</v>
      </c>
      <c r="DJ4" s="78">
        <f t="shared" si="4"/>
        <v>17</v>
      </c>
      <c r="DK4" s="78">
        <f t="shared" si="4"/>
        <v>18</v>
      </c>
      <c r="DL4" s="78">
        <f t="shared" si="4"/>
        <v>19</v>
      </c>
      <c r="DM4" s="78">
        <f t="shared" si="4"/>
        <v>20</v>
      </c>
      <c r="DN4" s="78">
        <f t="shared" si="4"/>
        <v>21</v>
      </c>
      <c r="DO4" s="78">
        <f t="shared" si="4"/>
        <v>22</v>
      </c>
      <c r="DP4" s="78">
        <f t="shared" si="4"/>
        <v>23</v>
      </c>
      <c r="DQ4" s="78">
        <f t="shared" si="4"/>
        <v>24</v>
      </c>
      <c r="DR4" s="78">
        <f t="shared" si="4"/>
        <v>25</v>
      </c>
      <c r="DS4" s="78">
        <f t="shared" si="4"/>
        <v>26</v>
      </c>
      <c r="DT4" s="78">
        <f t="shared" si="4"/>
        <v>27</v>
      </c>
      <c r="DU4" s="78">
        <f t="shared" si="4"/>
        <v>28</v>
      </c>
      <c r="DV4" s="78">
        <f t="shared" si="4"/>
        <v>29</v>
      </c>
      <c r="DW4" s="78">
        <f t="shared" si="4"/>
        <v>30</v>
      </c>
      <c r="DX4" s="79">
        <f t="shared" si="4"/>
        <v>31</v>
      </c>
    </row>
    <row r="5" spans="1:128" s="80" customFormat="1" ht="31" customHeight="1" x14ac:dyDescent="0.35">
      <c r="A5" s="70">
        <v>3</v>
      </c>
      <c r="B5" s="71" t="s">
        <v>71</v>
      </c>
      <c r="C5" s="71" t="str">
        <f>INDEX(Data!$D$3:$D$29,MATCH(emisie_CO2!A5,Data!$A$3:$A$29,0))</f>
        <v>Výstavba technológie na vysoko účinnú kombinovanú výrobu elektriny a tepla ako náhrady za súčasné zdroje v SCZT Západ</v>
      </c>
      <c r="D5" s="72">
        <f>INDEX(Data!$M$3:$M$29,MATCH(emisie_CO2!A5,Data!$A$3:$A$29,0))</f>
        <v>30</v>
      </c>
      <c r="E5" s="72" t="str">
        <f>INDEX(Data!$J$3:$J$29,MATCH(emisie_CO2!A5,Data!$A$3:$A$29,0))</f>
        <v>2024 - 2025</v>
      </c>
      <c r="F5" s="74">
        <f>INDEX(Data!$U$3:$U$29,MATCH(emisie_CO2!A5,Data!$A$3:$A$29,0))</f>
        <v>-32320</v>
      </c>
      <c r="G5" s="73">
        <f>$F5*Vychodiská!$D$15*-1*IF(LEN($E5)=4,HLOOKUP($E5+G$2,Vychodiská!$G$24:$BN$25,2,0),HLOOKUP(VALUE(RIGHT($E5,4))+G$2,Vychodiská!$G$24:$BN$25,2,0))</f>
        <v>1325120</v>
      </c>
      <c r="H5" s="73">
        <f>$F5*Vychodiská!$D$15*-1*IF(LEN($E5)=4,HLOOKUP($E5+H$2,Vychodiská!$G$24:$BN$25,2,0),HLOOKUP(VALUE(RIGHT($E5,4))+H$2,Vychodiská!$G$24:$BN$25,2,0))</f>
        <v>1357440</v>
      </c>
      <c r="I5" s="73">
        <f>$F5*Vychodiská!$D$15*-1*IF(LEN($E5)=4,HLOOKUP($E5+I$2,Vychodiská!$G$24:$BN$25,2,0),HLOOKUP(VALUE(RIGHT($E5,4))+I$2,Vychodiská!$G$24:$BN$25,2,0))</f>
        <v>1389760</v>
      </c>
      <c r="J5" s="73">
        <f>$F5*Vychodiská!$D$15*-1*IF(LEN($E5)=4,HLOOKUP($E5+J$2,Vychodiská!$G$24:$BN$25,2,0),HLOOKUP(VALUE(RIGHT($E5,4))+J$2,Vychodiská!$G$24:$BN$25,2,0))</f>
        <v>1422080</v>
      </c>
      <c r="K5" s="73">
        <f>$F5*Vychodiská!$D$15*-1*IF(LEN($E5)=4,HLOOKUP($E5+K$2,Vychodiská!$G$24:$BN$25,2,0),HLOOKUP(VALUE(RIGHT($E5,4))+K$2,Vychodiská!$G$24:$BN$25,2,0))</f>
        <v>1454400</v>
      </c>
      <c r="L5" s="73">
        <f>$F5*Vychodiská!$D$15*-1*IF(LEN($E5)=4,HLOOKUP($E5+L$2,Vychodiská!$G$24:$BN$25,2,0),HLOOKUP(VALUE(RIGHT($E5,4))+L$2,Vychodiská!$G$24:$BN$25,2,0))</f>
        <v>1470560</v>
      </c>
      <c r="M5" s="73">
        <f>$F5*Vychodiská!$D$15*-1*IF(LEN($E5)=4,HLOOKUP($E5+M$2,Vychodiská!$G$24:$BN$25,2,0),HLOOKUP(VALUE(RIGHT($E5,4))+M$2,Vychodiská!$G$24:$BN$25,2,0))</f>
        <v>1486720</v>
      </c>
      <c r="N5" s="73">
        <f>$F5*Vychodiská!$D$15*-1*IF(LEN($E5)=4,HLOOKUP($E5+N$2,Vychodiská!$G$24:$BN$25,2,0),HLOOKUP(VALUE(RIGHT($E5,4))+N$2,Vychodiská!$G$24:$BN$25,2,0))</f>
        <v>1502880</v>
      </c>
      <c r="O5" s="73">
        <f>$F5*Vychodiská!$D$15*-1*IF(LEN($E5)=4,HLOOKUP($E5+O$2,Vychodiská!$G$24:$BN$25,2,0),HLOOKUP(VALUE(RIGHT($E5,4))+O$2,Vychodiská!$G$24:$BN$25,2,0))</f>
        <v>1519040</v>
      </c>
      <c r="P5" s="73">
        <f>$F5*Vychodiská!$D$15*-1*IF(LEN($E5)=4,HLOOKUP($E5+P$2,Vychodiská!$G$24:$BN$25,2,0),HLOOKUP(VALUE(RIGHT($E5,4))+P$2,Vychodiská!$G$24:$BN$25,2,0))</f>
        <v>1535200</v>
      </c>
      <c r="Q5" s="73">
        <f>$F5*Vychodiská!$D$15*-1*IF(LEN($E5)=4,HLOOKUP($E5+Q$2,Vychodiská!$G$24:$BN$25,2,0),HLOOKUP(VALUE(RIGHT($E5,4))+Q$2,Vychodiská!$G$24:$BN$25,2,0))</f>
        <v>1551360</v>
      </c>
      <c r="R5" s="73">
        <f>$F5*Vychodiská!$D$15*-1*IF(LEN($E5)=4,HLOOKUP($E5+R$2,Vychodiská!$G$24:$BN$25,2,0),HLOOKUP(VALUE(RIGHT($E5,4))+R$2,Vychodiská!$G$24:$BN$25,2,0))</f>
        <v>1567520</v>
      </c>
      <c r="S5" s="73">
        <f>$F5*Vychodiská!$D$15*-1*IF(LEN($E5)=4,HLOOKUP($E5+S$2,Vychodiská!$G$24:$BN$25,2,0),HLOOKUP(VALUE(RIGHT($E5,4))+S$2,Vychodiská!$G$24:$BN$25,2,0))</f>
        <v>1583680</v>
      </c>
      <c r="T5" s="73">
        <f>$F5*Vychodiská!$D$15*-1*IF(LEN($E5)=4,HLOOKUP($E5+T$2,Vychodiská!$G$24:$BN$25,2,0),HLOOKUP(VALUE(RIGHT($E5,4))+T$2,Vychodiská!$G$24:$BN$25,2,0))</f>
        <v>1599840</v>
      </c>
      <c r="U5" s="73">
        <f>$F5*Vychodiská!$D$15*-1*IF(LEN($E5)=4,HLOOKUP($E5+U$2,Vychodiská!$G$24:$BN$25,2,0),HLOOKUP(VALUE(RIGHT($E5,4))+U$2,Vychodiská!$G$24:$BN$25,2,0))</f>
        <v>1616000</v>
      </c>
      <c r="V5" s="73">
        <f>$F5*Vychodiská!$D$15*-1*IF(LEN($E5)=4,HLOOKUP($E5+V$2,Vychodiská!$G$24:$BN$25,2,0),HLOOKUP(VALUE(RIGHT($E5,4))+V$2,Vychodiská!$G$24:$BN$25,2,0))</f>
        <v>1632160</v>
      </c>
      <c r="W5" s="73">
        <f>$F5*Vychodiská!$D$15*-1*IF(LEN($E5)=4,HLOOKUP($E5+W$2,Vychodiská!$G$24:$BN$25,2,0),HLOOKUP(VALUE(RIGHT($E5,4))+W$2,Vychodiská!$G$24:$BN$25,2,0))</f>
        <v>1648320</v>
      </c>
      <c r="X5" s="73">
        <f>$F5*Vychodiská!$D$15*-1*IF(LEN($E5)=4,HLOOKUP($E5+X$2,Vychodiská!$G$24:$BN$25,2,0),HLOOKUP(VALUE(RIGHT($E5,4))+X$2,Vychodiská!$G$24:$BN$25,2,0))</f>
        <v>1664480</v>
      </c>
      <c r="Y5" s="73">
        <f>$F5*Vychodiská!$D$15*-1*IF(LEN($E5)=4,HLOOKUP($E5+Y$2,Vychodiská!$G$24:$BN$25,2,0),HLOOKUP(VALUE(RIGHT($E5,4))+Y$2,Vychodiská!$G$24:$BN$25,2,0))</f>
        <v>1680640</v>
      </c>
      <c r="Z5" s="73">
        <f>$F5*Vychodiská!$D$15*-1*IF(LEN($E5)=4,HLOOKUP($E5+Z$2,Vychodiská!$G$24:$BN$25,2,0),HLOOKUP(VALUE(RIGHT($E5,4))+Z$2,Vychodiská!$G$24:$BN$25,2,0))</f>
        <v>1696800</v>
      </c>
      <c r="AA5" s="73">
        <f>$F5*Vychodiská!$D$15*-1*IF(LEN($E5)=4,HLOOKUP($E5+AA$2,Vychodiská!$G$24:$BN$25,2,0),HLOOKUP(VALUE(RIGHT($E5,4))+AA$2,Vychodiská!$G$24:$BN$25,2,0))</f>
        <v>1712960</v>
      </c>
      <c r="AB5" s="73">
        <f>$F5*Vychodiská!$D$15*-1*IF(LEN($E5)=4,HLOOKUP($E5+AB$2,Vychodiská!$G$24:$BN$25,2,0),HLOOKUP(VALUE(RIGHT($E5,4))+AB$2,Vychodiská!$G$24:$BN$25,2,0))</f>
        <v>1729120</v>
      </c>
      <c r="AC5" s="73">
        <f>$F5*Vychodiská!$D$15*-1*IF(LEN($E5)=4,HLOOKUP($E5+AC$2,Vychodiská!$G$24:$BN$25,2,0),HLOOKUP(VALUE(RIGHT($E5,4))+AC$2,Vychodiská!$G$24:$BN$25,2,0))</f>
        <v>1745280</v>
      </c>
      <c r="AD5" s="73">
        <f>$F5*Vychodiská!$D$15*-1*IF(LEN($E5)=4,HLOOKUP($E5+AD$2,Vychodiská!$G$24:$BN$25,2,0),HLOOKUP(VALUE(RIGHT($E5,4))+AD$2,Vychodiská!$G$24:$BN$25,2,0))</f>
        <v>1761440</v>
      </c>
      <c r="AE5" s="73">
        <f>$F5*Vychodiská!$D$15*-1*IF(LEN($E5)=4,HLOOKUP($E5+AE$2,Vychodiská!$G$24:$BN$25,2,0),HLOOKUP(VALUE(RIGHT($E5,4))+AE$2,Vychodiská!$G$24:$BN$25,2,0))</f>
        <v>1777600</v>
      </c>
      <c r="AF5" s="73">
        <f>$F5*Vychodiská!$D$15*-1*IF(LEN($E5)=4,HLOOKUP($E5+AF$2,Vychodiská!$G$24:$BN$25,2,0),HLOOKUP(VALUE(RIGHT($E5,4))+AF$2,Vychodiská!$G$24:$BN$25,2,0))</f>
        <v>1793760</v>
      </c>
      <c r="AG5" s="73">
        <f>$F5*Vychodiská!$D$15*-1*IF(LEN($E5)=4,HLOOKUP($E5+AG$2,Vychodiská!$G$24:$BN$25,2,0),HLOOKUP(VALUE(RIGHT($E5,4))+AG$2,Vychodiská!$G$24:$BN$25,2,0))</f>
        <v>1809920</v>
      </c>
      <c r="AH5" s="73">
        <f>$F5*Vychodiská!$D$15*-1*IF(LEN($E5)=4,HLOOKUP($E5+AH$2,Vychodiská!$G$24:$BN$25,2,0),HLOOKUP(VALUE(RIGHT($E5,4))+AH$2,Vychodiská!$G$24:$BN$25,2,0))</f>
        <v>1826080</v>
      </c>
      <c r="AI5" s="73">
        <f>$F5*Vychodiská!$D$15*-1*IF(LEN($E5)=4,HLOOKUP($E5+AI$2,Vychodiská!$G$24:$BN$25,2,0),HLOOKUP(VALUE(RIGHT($E5,4))+AI$2,Vychodiská!$G$24:$BN$25,2,0))</f>
        <v>1842240</v>
      </c>
      <c r="AJ5" s="74">
        <f>$F5*Vychodiská!$D$15*-1*IF(LEN($E5)=4,HLOOKUP($E5+AJ$2,Vychodiská!$G$24:$BN$25,2,0),HLOOKUP(VALUE(RIGHT($E5,4))+AJ$2,Vychodiská!$G$24:$BN$25,2,0))</f>
        <v>1858400</v>
      </c>
      <c r="AK5" s="73">
        <f t="shared" si="1"/>
        <v>1325120</v>
      </c>
      <c r="AL5" s="73">
        <f>SUM($G5:H5)</f>
        <v>2682560</v>
      </c>
      <c r="AM5" s="73">
        <f>SUM($G5:I5)</f>
        <v>4072320</v>
      </c>
      <c r="AN5" s="73">
        <f>SUM($G5:J5)</f>
        <v>5494400</v>
      </c>
      <c r="AO5" s="73">
        <f>SUM($G5:K5)</f>
        <v>6948800</v>
      </c>
      <c r="AP5" s="73">
        <f>SUM($G5:L5)</f>
        <v>8419360</v>
      </c>
      <c r="AQ5" s="73">
        <f>SUM($G5:M5)</f>
        <v>9906080</v>
      </c>
      <c r="AR5" s="73">
        <f>SUM($G5:N5)</f>
        <v>11408960</v>
      </c>
      <c r="AS5" s="73">
        <f>SUM($G5:O5)</f>
        <v>12928000</v>
      </c>
      <c r="AT5" s="73">
        <f>SUM($G5:P5)</f>
        <v>14463200</v>
      </c>
      <c r="AU5" s="73">
        <f>SUM($G5:Q5)</f>
        <v>16014560</v>
      </c>
      <c r="AV5" s="73">
        <f>SUM($G5:R5)</f>
        <v>17582080</v>
      </c>
      <c r="AW5" s="73">
        <f>SUM($G5:S5)</f>
        <v>19165760</v>
      </c>
      <c r="AX5" s="73">
        <f>SUM($G5:T5)</f>
        <v>20765600</v>
      </c>
      <c r="AY5" s="73">
        <f>SUM($G5:U5)</f>
        <v>22381600</v>
      </c>
      <c r="AZ5" s="73">
        <f>SUM($G5:V5)</f>
        <v>24013760</v>
      </c>
      <c r="BA5" s="73">
        <f>SUM($G5:W5)</f>
        <v>25662080</v>
      </c>
      <c r="BB5" s="73">
        <f>SUM($G5:X5)</f>
        <v>27326560</v>
      </c>
      <c r="BC5" s="73">
        <f>SUM($G5:Y5)</f>
        <v>29007200</v>
      </c>
      <c r="BD5" s="73">
        <f>SUM($G5:Z5)</f>
        <v>30704000</v>
      </c>
      <c r="BE5" s="73">
        <f>SUM($G5:AA5)</f>
        <v>32416960</v>
      </c>
      <c r="BF5" s="73">
        <f>SUM($G5:AB5)</f>
        <v>34146080</v>
      </c>
      <c r="BG5" s="73">
        <f>SUM($G5:AC5)</f>
        <v>35891360</v>
      </c>
      <c r="BH5" s="73">
        <f>SUM($G5:AD5)</f>
        <v>37652800</v>
      </c>
      <c r="BI5" s="73">
        <f>SUM($G5:AE5)</f>
        <v>39430400</v>
      </c>
      <c r="BJ5" s="73">
        <f>SUM($G5:AF5)</f>
        <v>41224160</v>
      </c>
      <c r="BK5" s="73">
        <f>SUM($G5:AG5)</f>
        <v>43034080</v>
      </c>
      <c r="BL5" s="73">
        <f>SUM($G5:AH5)</f>
        <v>44860160</v>
      </c>
      <c r="BM5" s="73">
        <f>SUM($G5:AI5)</f>
        <v>46702400</v>
      </c>
      <c r="BN5" s="73">
        <f>SUM($G5:AJ5)</f>
        <v>48560800</v>
      </c>
      <c r="BO5" s="76">
        <f>IF(CU5&gt;0,G5/((1+Vychodiská!$C$168)^emisie_CO2!CU5),0)</f>
        <v>1144688.4785660296</v>
      </c>
      <c r="BP5" s="73">
        <f>IF(CV5&gt;0,H5/((1+Vychodiská!$C$168)^emisie_CO2!CV5),0)</f>
        <v>1116769.2473814923</v>
      </c>
      <c r="BQ5" s="73">
        <f>IF(CW5&gt;0,I5/((1+Vychodiská!$C$168)^emisie_CO2!CW5),0)</f>
        <v>1088913.3251112055</v>
      </c>
      <c r="BR5" s="73">
        <f>IF(CX5&gt;0,J5/((1+Vychodiská!$C$168)^emisie_CO2!CX5),0)</f>
        <v>1061177.9912490156</v>
      </c>
      <c r="BS5" s="73">
        <f>IF(CY5&gt;0,K5/((1+Vychodiská!$C$168)^emisie_CO2!CY5),0)</f>
        <v>1033614.9265412487</v>
      </c>
      <c r="BT5" s="73">
        <f>IF(CZ5&gt;0,L5/((1+Vychodiská!$C$168)^emisie_CO2!CZ5),0)</f>
        <v>995332.89222490625</v>
      </c>
      <c r="BU5" s="73">
        <f>IF(DA5&gt;0,M5/((1+Vychodiská!$C$168)^emisie_CO2!DA5),0)</f>
        <v>958352.96791932359</v>
      </c>
      <c r="BV5" s="73">
        <f>IF(DB5&gt;0,N5/((1+Vychodiská!$C$168)^emisie_CO2!DB5),0)</f>
        <v>922637.95048133633</v>
      </c>
      <c r="BW5" s="73">
        <f>IF(DC5&gt;0,O5/((1+Vychodiská!$C$168)^emisie_CO2!DC5),0)</f>
        <v>888151.22729386191</v>
      </c>
      <c r="BX5" s="73">
        <f>IF(DD5&gt;0,P5/((1+Vychodiská!$C$168)^emisie_CO2!DD5),0)</f>
        <v>854856.80438618932</v>
      </c>
      <c r="BY5" s="73">
        <f>IF(DE5&gt;0,Q5/((1+Vychodiská!$C$168)^emisie_CO2!DE5),0)</f>
        <v>822719.33053708437</v>
      </c>
      <c r="BZ5" s="73">
        <f>IF(DF5&gt;0,R5/((1+Vychodiská!$C$168)^emisie_CO2!DF5),0)</f>
        <v>791704.11767953576</v>
      </c>
      <c r="CA5" s="73">
        <f>IF(DG5&gt;0,S5/((1+Vychodiská!$C$168)^emisie_CO2!DG5),0)</f>
        <v>761777.15790470771</v>
      </c>
      <c r="CB5" s="73">
        <f>IF(DH5&gt;0,T5/((1+Vychodiská!$C$168)^emisie_CO2!DH5),0)</f>
        <v>732905.13734272169</v>
      </c>
      <c r="CC5" s="73">
        <f>IF(DI5&gt;0,U5/((1+Vychodiská!$C$168)^emisie_CO2!DI5),0)</f>
        <v>705055.44717914541</v>
      </c>
      <c r="CD5" s="73">
        <f>IF(DJ5&gt;0,V5/((1+Vychodiská!$C$168)^emisie_CO2!DJ5),0)</f>
        <v>678196.19204851124</v>
      </c>
      <c r="CE5" s="73">
        <f>IF(DK5&gt;0,W5/((1+Vychodiská!$C$168)^emisie_CO2!DK5),0)</f>
        <v>652296.19602968555</v>
      </c>
      <c r="CF5" s="73">
        <f>IF(DL5&gt;0,X5/((1+Vychodiská!$C$168)^emisie_CO2!DL5),0)</f>
        <v>627325.00645245204</v>
      </c>
      <c r="CG5" s="73">
        <f>IF(DM5&gt;0,Y5/((1+Vychodiská!$C$168)^emisie_CO2!DM5),0)</f>
        <v>603252.8957101712</v>
      </c>
      <c r="CH5" s="73">
        <f>IF(DN5&gt;0,Z5/((1+Vychodiská!$C$168)^emisie_CO2!DN5),0)</f>
        <v>580050.86125978001</v>
      </c>
      <c r="CI5" s="73">
        <f>IF(DO5&gt;0,AA5/((1+Vychodiská!$C$168)^emisie_CO2!DO5),0)</f>
        <v>557690.62397765683</v>
      </c>
      <c r="CJ5" s="73">
        <f>IF(DP5&gt;0,AB5/((1+Vychodiská!$C$168)^emisie_CO2!DP5),0)</f>
        <v>536144.62502793618</v>
      </c>
      <c r="CK5" s="73">
        <f>IF(DQ5&gt;0,AC5/((1+Vychodiská!$C$168)^emisie_CO2!DQ5),0)</f>
        <v>515386.02138867025</v>
      </c>
      <c r="CL5" s="73">
        <f>IF(DR5&gt;0,AD5/((1+Vychodiská!$C$168)^emisie_CO2!DR5),0)</f>
        <v>495388.68017076765</v>
      </c>
      <c r="CM5" s="73">
        <f>IF(DS5&gt;0,AE5/((1+Vychodiská!$C$168)^emisie_CO2!DS5),0)</f>
        <v>476127.17185482255</v>
      </c>
      <c r="CN5" s="73">
        <f>IF(DT5&gt;0,AF5/((1+Vychodiská!$C$168)^emisie_CO2!DT5),0)</f>
        <v>457576.76256177755</v>
      </c>
      <c r="CO5" s="73">
        <f>IF(DU5&gt;0,AG5/((1+Vychodiská!$C$168)^emisie_CO2!DU5),0)</f>
        <v>439713.40546477115</v>
      </c>
      <c r="CP5" s="73">
        <f>IF(DV5&gt;0,AH5/((1+Vychodiská!$C$168)^emisie_CO2!DV5),0)</f>
        <v>422513.73144148942</v>
      </c>
      <c r="CQ5" s="73">
        <f>IF(DW5&gt;0,AI5/((1+Vychodiská!$C$168)^emisie_CO2!DW5),0)</f>
        <v>405955.03905882663</v>
      </c>
      <c r="CR5" s="74">
        <f>IF(DX5&gt;0,AJ5/((1+Vychodiská!$C$168)^emisie_CO2!DX5),0)</f>
        <v>390015.28397464548</v>
      </c>
      <c r="CS5" s="77">
        <f t="shared" si="2"/>
        <v>21716289.498219766</v>
      </c>
      <c r="CT5" s="73"/>
      <c r="CU5" s="78">
        <f t="shared" si="3"/>
        <v>3</v>
      </c>
      <c r="CV5" s="78">
        <f t="shared" ref="CV5:DX5" si="5">IF(CU5=0,0,IF(CV$2&gt;$D5,0,CU5+1))</f>
        <v>4</v>
      </c>
      <c r="CW5" s="78">
        <f t="shared" si="5"/>
        <v>5</v>
      </c>
      <c r="CX5" s="78">
        <f t="shared" si="5"/>
        <v>6</v>
      </c>
      <c r="CY5" s="78">
        <f t="shared" si="5"/>
        <v>7</v>
      </c>
      <c r="CZ5" s="78">
        <f t="shared" si="5"/>
        <v>8</v>
      </c>
      <c r="DA5" s="78">
        <f t="shared" si="5"/>
        <v>9</v>
      </c>
      <c r="DB5" s="78">
        <f t="shared" si="5"/>
        <v>10</v>
      </c>
      <c r="DC5" s="78">
        <f t="shared" si="5"/>
        <v>11</v>
      </c>
      <c r="DD5" s="78">
        <f t="shared" si="5"/>
        <v>12</v>
      </c>
      <c r="DE5" s="78">
        <f t="shared" si="5"/>
        <v>13</v>
      </c>
      <c r="DF5" s="78">
        <f t="shared" si="5"/>
        <v>14</v>
      </c>
      <c r="DG5" s="78">
        <f t="shared" si="5"/>
        <v>15</v>
      </c>
      <c r="DH5" s="78">
        <f t="shared" si="5"/>
        <v>16</v>
      </c>
      <c r="DI5" s="78">
        <f t="shared" si="5"/>
        <v>17</v>
      </c>
      <c r="DJ5" s="78">
        <f t="shared" si="5"/>
        <v>18</v>
      </c>
      <c r="DK5" s="78">
        <f t="shared" si="5"/>
        <v>19</v>
      </c>
      <c r="DL5" s="78">
        <f t="shared" si="5"/>
        <v>20</v>
      </c>
      <c r="DM5" s="78">
        <f t="shared" si="5"/>
        <v>21</v>
      </c>
      <c r="DN5" s="78">
        <f t="shared" si="5"/>
        <v>22</v>
      </c>
      <c r="DO5" s="78">
        <f t="shared" si="5"/>
        <v>23</v>
      </c>
      <c r="DP5" s="78">
        <f t="shared" si="5"/>
        <v>24</v>
      </c>
      <c r="DQ5" s="78">
        <f t="shared" si="5"/>
        <v>25</v>
      </c>
      <c r="DR5" s="78">
        <f t="shared" si="5"/>
        <v>26</v>
      </c>
      <c r="DS5" s="78">
        <f t="shared" si="5"/>
        <v>27</v>
      </c>
      <c r="DT5" s="78">
        <f t="shared" si="5"/>
        <v>28</v>
      </c>
      <c r="DU5" s="78">
        <f t="shared" si="5"/>
        <v>29</v>
      </c>
      <c r="DV5" s="78">
        <f t="shared" si="5"/>
        <v>30</v>
      </c>
      <c r="DW5" s="78">
        <f t="shared" si="5"/>
        <v>31</v>
      </c>
      <c r="DX5" s="79">
        <f t="shared" si="5"/>
        <v>32</v>
      </c>
    </row>
    <row r="6" spans="1:128" s="80" customFormat="1" ht="31" customHeight="1" x14ac:dyDescent="0.35">
      <c r="A6" s="70">
        <v>4</v>
      </c>
      <c r="B6" s="71" t="s">
        <v>71</v>
      </c>
      <c r="C6" s="71" t="str">
        <f>INDEX(Data!$D$3:$D$29,MATCH(emisie_CO2!A6,Data!$A$3:$A$29,0))</f>
        <v>Výstavba technológie navysoko účinnú kombinovanú výrobu elektriny a tepla ako náhrady za súčasné zdroje v SCZT Východ</v>
      </c>
      <c r="D6" s="72">
        <f>INDEX(Data!$M$3:$M$29,MATCH(emisie_CO2!A6,Data!$A$3:$A$29,0))</f>
        <v>30</v>
      </c>
      <c r="E6" s="72" t="str">
        <f>INDEX(Data!$J$3:$J$29,MATCH(emisie_CO2!A6,Data!$A$3:$A$29,0))</f>
        <v>2024 - 2026</v>
      </c>
      <c r="F6" s="74">
        <f>INDEX(Data!$U$3:$U$29,MATCH(emisie_CO2!A6,Data!$A$3:$A$29,0))</f>
        <v>-11338</v>
      </c>
      <c r="G6" s="73">
        <f>$F6*Vychodiská!$D$15*-1*IF(LEN($E6)=4,HLOOKUP($E6+G$2,Vychodiská!$G$24:$BN$25,2,0),HLOOKUP(VALUE(RIGHT($E6,4))+G$2,Vychodiská!$G$24:$BN$25,2,0))</f>
        <v>476196</v>
      </c>
      <c r="H6" s="73">
        <f>$F6*Vychodiská!$D$15*-1*IF(LEN($E6)=4,HLOOKUP($E6+H$2,Vychodiská!$G$24:$BN$25,2,0),HLOOKUP(VALUE(RIGHT($E6,4))+H$2,Vychodiská!$G$24:$BN$25,2,0))</f>
        <v>487534</v>
      </c>
      <c r="I6" s="73">
        <f>$F6*Vychodiská!$D$15*-1*IF(LEN($E6)=4,HLOOKUP($E6+I$2,Vychodiská!$G$24:$BN$25,2,0),HLOOKUP(VALUE(RIGHT($E6,4))+I$2,Vychodiská!$G$24:$BN$25,2,0))</f>
        <v>498872</v>
      </c>
      <c r="J6" s="73">
        <f>$F6*Vychodiská!$D$15*-1*IF(LEN($E6)=4,HLOOKUP($E6+J$2,Vychodiská!$G$24:$BN$25,2,0),HLOOKUP(VALUE(RIGHT($E6,4))+J$2,Vychodiská!$G$24:$BN$25,2,0))</f>
        <v>510210</v>
      </c>
      <c r="K6" s="73">
        <f>$F6*Vychodiská!$D$15*-1*IF(LEN($E6)=4,HLOOKUP($E6+K$2,Vychodiská!$G$24:$BN$25,2,0),HLOOKUP(VALUE(RIGHT($E6,4))+K$2,Vychodiská!$G$24:$BN$25,2,0))</f>
        <v>515879</v>
      </c>
      <c r="L6" s="73">
        <f>$F6*Vychodiská!$D$15*-1*IF(LEN($E6)=4,HLOOKUP($E6+L$2,Vychodiská!$G$24:$BN$25,2,0),HLOOKUP(VALUE(RIGHT($E6,4))+L$2,Vychodiská!$G$24:$BN$25,2,0))</f>
        <v>521548</v>
      </c>
      <c r="M6" s="73">
        <f>$F6*Vychodiská!$D$15*-1*IF(LEN($E6)=4,HLOOKUP($E6+M$2,Vychodiská!$G$24:$BN$25,2,0),HLOOKUP(VALUE(RIGHT($E6,4))+M$2,Vychodiská!$G$24:$BN$25,2,0))</f>
        <v>527217</v>
      </c>
      <c r="N6" s="73">
        <f>$F6*Vychodiská!$D$15*-1*IF(LEN($E6)=4,HLOOKUP($E6+N$2,Vychodiská!$G$24:$BN$25,2,0),HLOOKUP(VALUE(RIGHT($E6,4))+N$2,Vychodiská!$G$24:$BN$25,2,0))</f>
        <v>532886</v>
      </c>
      <c r="O6" s="73">
        <f>$F6*Vychodiská!$D$15*-1*IF(LEN($E6)=4,HLOOKUP($E6+O$2,Vychodiská!$G$24:$BN$25,2,0),HLOOKUP(VALUE(RIGHT($E6,4))+O$2,Vychodiská!$G$24:$BN$25,2,0))</f>
        <v>538555</v>
      </c>
      <c r="P6" s="73">
        <f>$F6*Vychodiská!$D$15*-1*IF(LEN($E6)=4,HLOOKUP($E6+P$2,Vychodiská!$G$24:$BN$25,2,0),HLOOKUP(VALUE(RIGHT($E6,4))+P$2,Vychodiská!$G$24:$BN$25,2,0))</f>
        <v>544224</v>
      </c>
      <c r="Q6" s="73">
        <f>$F6*Vychodiská!$D$15*-1*IF(LEN($E6)=4,HLOOKUP($E6+Q$2,Vychodiská!$G$24:$BN$25,2,0),HLOOKUP(VALUE(RIGHT($E6,4))+Q$2,Vychodiská!$G$24:$BN$25,2,0))</f>
        <v>549893</v>
      </c>
      <c r="R6" s="73">
        <f>$F6*Vychodiská!$D$15*-1*IF(LEN($E6)=4,HLOOKUP($E6+R$2,Vychodiská!$G$24:$BN$25,2,0),HLOOKUP(VALUE(RIGHT($E6,4))+R$2,Vychodiská!$G$24:$BN$25,2,0))</f>
        <v>555562</v>
      </c>
      <c r="S6" s="73">
        <f>$F6*Vychodiská!$D$15*-1*IF(LEN($E6)=4,HLOOKUP($E6+S$2,Vychodiská!$G$24:$BN$25,2,0),HLOOKUP(VALUE(RIGHT($E6,4))+S$2,Vychodiská!$G$24:$BN$25,2,0))</f>
        <v>561231</v>
      </c>
      <c r="T6" s="73">
        <f>$F6*Vychodiská!$D$15*-1*IF(LEN($E6)=4,HLOOKUP($E6+T$2,Vychodiská!$G$24:$BN$25,2,0),HLOOKUP(VALUE(RIGHT($E6,4))+T$2,Vychodiská!$G$24:$BN$25,2,0))</f>
        <v>566900</v>
      </c>
      <c r="U6" s="73">
        <f>$F6*Vychodiská!$D$15*-1*IF(LEN($E6)=4,HLOOKUP($E6+U$2,Vychodiská!$G$24:$BN$25,2,0),HLOOKUP(VALUE(RIGHT($E6,4))+U$2,Vychodiská!$G$24:$BN$25,2,0))</f>
        <v>572569</v>
      </c>
      <c r="V6" s="73">
        <f>$F6*Vychodiská!$D$15*-1*IF(LEN($E6)=4,HLOOKUP($E6+V$2,Vychodiská!$G$24:$BN$25,2,0),HLOOKUP(VALUE(RIGHT($E6,4))+V$2,Vychodiská!$G$24:$BN$25,2,0))</f>
        <v>578238</v>
      </c>
      <c r="W6" s="73">
        <f>$F6*Vychodiská!$D$15*-1*IF(LEN($E6)=4,HLOOKUP($E6+W$2,Vychodiská!$G$24:$BN$25,2,0),HLOOKUP(VALUE(RIGHT($E6,4))+W$2,Vychodiská!$G$24:$BN$25,2,0))</f>
        <v>583907</v>
      </c>
      <c r="X6" s="73">
        <f>$F6*Vychodiská!$D$15*-1*IF(LEN($E6)=4,HLOOKUP($E6+X$2,Vychodiská!$G$24:$BN$25,2,0),HLOOKUP(VALUE(RIGHT($E6,4))+X$2,Vychodiská!$G$24:$BN$25,2,0))</f>
        <v>589576</v>
      </c>
      <c r="Y6" s="73">
        <f>$F6*Vychodiská!$D$15*-1*IF(LEN($E6)=4,HLOOKUP($E6+Y$2,Vychodiská!$G$24:$BN$25,2,0),HLOOKUP(VALUE(RIGHT($E6,4))+Y$2,Vychodiská!$G$24:$BN$25,2,0))</f>
        <v>595245</v>
      </c>
      <c r="Z6" s="73">
        <f>$F6*Vychodiská!$D$15*-1*IF(LEN($E6)=4,HLOOKUP($E6+Z$2,Vychodiská!$G$24:$BN$25,2,0),HLOOKUP(VALUE(RIGHT($E6,4))+Z$2,Vychodiská!$G$24:$BN$25,2,0))</f>
        <v>600914</v>
      </c>
      <c r="AA6" s="73">
        <f>$F6*Vychodiská!$D$15*-1*IF(LEN($E6)=4,HLOOKUP($E6+AA$2,Vychodiská!$G$24:$BN$25,2,0),HLOOKUP(VALUE(RIGHT($E6,4))+AA$2,Vychodiská!$G$24:$BN$25,2,0))</f>
        <v>606583</v>
      </c>
      <c r="AB6" s="73">
        <f>$F6*Vychodiská!$D$15*-1*IF(LEN($E6)=4,HLOOKUP($E6+AB$2,Vychodiská!$G$24:$BN$25,2,0),HLOOKUP(VALUE(RIGHT($E6,4))+AB$2,Vychodiská!$G$24:$BN$25,2,0))</f>
        <v>612252</v>
      </c>
      <c r="AC6" s="73">
        <f>$F6*Vychodiská!$D$15*-1*IF(LEN($E6)=4,HLOOKUP($E6+AC$2,Vychodiská!$G$24:$BN$25,2,0),HLOOKUP(VALUE(RIGHT($E6,4))+AC$2,Vychodiská!$G$24:$BN$25,2,0))</f>
        <v>617921</v>
      </c>
      <c r="AD6" s="73">
        <f>$F6*Vychodiská!$D$15*-1*IF(LEN($E6)=4,HLOOKUP($E6+AD$2,Vychodiská!$G$24:$BN$25,2,0),HLOOKUP(VALUE(RIGHT($E6,4))+AD$2,Vychodiská!$G$24:$BN$25,2,0))</f>
        <v>623590</v>
      </c>
      <c r="AE6" s="73">
        <f>$F6*Vychodiská!$D$15*-1*IF(LEN($E6)=4,HLOOKUP($E6+AE$2,Vychodiská!$G$24:$BN$25,2,0),HLOOKUP(VALUE(RIGHT($E6,4))+AE$2,Vychodiská!$G$24:$BN$25,2,0))</f>
        <v>629259</v>
      </c>
      <c r="AF6" s="73">
        <f>$F6*Vychodiská!$D$15*-1*IF(LEN($E6)=4,HLOOKUP($E6+AF$2,Vychodiská!$G$24:$BN$25,2,0),HLOOKUP(VALUE(RIGHT($E6,4))+AF$2,Vychodiská!$G$24:$BN$25,2,0))</f>
        <v>634928</v>
      </c>
      <c r="AG6" s="73">
        <f>$F6*Vychodiská!$D$15*-1*IF(LEN($E6)=4,HLOOKUP($E6+AG$2,Vychodiská!$G$24:$BN$25,2,0),HLOOKUP(VALUE(RIGHT($E6,4))+AG$2,Vychodiská!$G$24:$BN$25,2,0))</f>
        <v>640597</v>
      </c>
      <c r="AH6" s="73">
        <f>$F6*Vychodiská!$D$15*-1*IF(LEN($E6)=4,HLOOKUP($E6+AH$2,Vychodiská!$G$24:$BN$25,2,0),HLOOKUP(VALUE(RIGHT($E6,4))+AH$2,Vychodiská!$G$24:$BN$25,2,0))</f>
        <v>646266</v>
      </c>
      <c r="AI6" s="73">
        <f>$F6*Vychodiská!$D$15*-1*IF(LEN($E6)=4,HLOOKUP($E6+AI$2,Vychodiská!$G$24:$BN$25,2,0),HLOOKUP(VALUE(RIGHT($E6,4))+AI$2,Vychodiská!$G$24:$BN$25,2,0))</f>
        <v>651935</v>
      </c>
      <c r="AJ6" s="74">
        <f>$F6*Vychodiská!$D$15*-1*IF(LEN($E6)=4,HLOOKUP($E6+AJ$2,Vychodiská!$G$24:$BN$25,2,0),HLOOKUP(VALUE(RIGHT($E6,4))+AJ$2,Vychodiská!$G$24:$BN$25,2,0))</f>
        <v>657604</v>
      </c>
      <c r="AK6" s="73">
        <f t="shared" si="1"/>
        <v>476196</v>
      </c>
      <c r="AL6" s="73">
        <f>SUM($G6:H6)</f>
        <v>963730</v>
      </c>
      <c r="AM6" s="73">
        <f>SUM($G6:I6)</f>
        <v>1462602</v>
      </c>
      <c r="AN6" s="73">
        <f>SUM($G6:J6)</f>
        <v>1972812</v>
      </c>
      <c r="AO6" s="73">
        <f>SUM($G6:K6)</f>
        <v>2488691</v>
      </c>
      <c r="AP6" s="73">
        <f>SUM($G6:L6)</f>
        <v>3010239</v>
      </c>
      <c r="AQ6" s="73">
        <f>SUM($G6:M6)</f>
        <v>3537456</v>
      </c>
      <c r="AR6" s="73">
        <f>SUM($G6:N6)</f>
        <v>4070342</v>
      </c>
      <c r="AS6" s="73">
        <f>SUM($G6:O6)</f>
        <v>4608897</v>
      </c>
      <c r="AT6" s="73">
        <f>SUM($G6:P6)</f>
        <v>5153121</v>
      </c>
      <c r="AU6" s="73">
        <f>SUM($G6:Q6)</f>
        <v>5703014</v>
      </c>
      <c r="AV6" s="73">
        <f>SUM($G6:R6)</f>
        <v>6258576</v>
      </c>
      <c r="AW6" s="73">
        <f>SUM($G6:S6)</f>
        <v>6819807</v>
      </c>
      <c r="AX6" s="73">
        <f>SUM($G6:T6)</f>
        <v>7386707</v>
      </c>
      <c r="AY6" s="73">
        <f>SUM($G6:U6)</f>
        <v>7959276</v>
      </c>
      <c r="AZ6" s="73">
        <f>SUM($G6:V6)</f>
        <v>8537514</v>
      </c>
      <c r="BA6" s="73">
        <f>SUM($G6:W6)</f>
        <v>9121421</v>
      </c>
      <c r="BB6" s="73">
        <f>SUM($G6:X6)</f>
        <v>9710997</v>
      </c>
      <c r="BC6" s="73">
        <f>SUM($G6:Y6)</f>
        <v>10306242</v>
      </c>
      <c r="BD6" s="73">
        <f>SUM($G6:Z6)</f>
        <v>10907156</v>
      </c>
      <c r="BE6" s="73">
        <f>SUM($G6:AA6)</f>
        <v>11513739</v>
      </c>
      <c r="BF6" s="73">
        <f>SUM($G6:AB6)</f>
        <v>12125991</v>
      </c>
      <c r="BG6" s="73">
        <f>SUM($G6:AC6)</f>
        <v>12743912</v>
      </c>
      <c r="BH6" s="73">
        <f>SUM($G6:AD6)</f>
        <v>13367502</v>
      </c>
      <c r="BI6" s="73">
        <f>SUM($G6:AE6)</f>
        <v>13996761</v>
      </c>
      <c r="BJ6" s="73">
        <f>SUM($G6:AF6)</f>
        <v>14631689</v>
      </c>
      <c r="BK6" s="73">
        <f>SUM($G6:AG6)</f>
        <v>15272286</v>
      </c>
      <c r="BL6" s="73">
        <f>SUM($G6:AH6)</f>
        <v>15918552</v>
      </c>
      <c r="BM6" s="73">
        <f>SUM($G6:AI6)</f>
        <v>16570487</v>
      </c>
      <c r="BN6" s="73">
        <f>SUM($G6:AJ6)</f>
        <v>17228091</v>
      </c>
      <c r="BO6" s="76">
        <f>IF(CU6&gt;0,G6/((1+Vychodiská!$C$168)^emisie_CO2!CU6),0)</f>
        <v>391767.62768599502</v>
      </c>
      <c r="BP6" s="73">
        <f>IF(CV6&gt;0,H6/((1+Vychodiská!$C$168)^emisie_CO2!CV6),0)</f>
        <v>381995.64604303369</v>
      </c>
      <c r="BQ6" s="73">
        <f>IF(CW6&gt;0,I6/((1+Vychodiská!$C$168)^emisie_CO2!CW6),0)</f>
        <v>372265.96735090774</v>
      </c>
      <c r="BR6" s="73">
        <f>IF(CX6&gt;0,J6/((1+Vychodiská!$C$168)^emisie_CO2!CX6),0)</f>
        <v>362596.72144568927</v>
      </c>
      <c r="BS6" s="73">
        <f>IF(CY6&gt;0,K6/((1+Vychodiská!$C$168)^emisie_CO2!CY6),0)</f>
        <v>349167.21324399713</v>
      </c>
      <c r="BT6" s="73">
        <f>IF(CZ6&gt;0,L6/((1+Vychodiská!$C$168)^emisie_CO2!CZ6),0)</f>
        <v>336194.49103555974</v>
      </c>
      <c r="BU6" s="73">
        <f>IF(DA6&gt;0,M6/((1+Vychodiská!$C$168)^emisie_CO2!DA6),0)</f>
        <v>323665.50379199849</v>
      </c>
      <c r="BV6" s="73">
        <f>IF(DB6&gt;0,N6/((1+Vychodiská!$C$168)^emisie_CO2!DB6),0)</f>
        <v>311567.40764411527</v>
      </c>
      <c r="BW6" s="73">
        <f>IF(DC6&gt;0,O6/((1+Vychodiská!$C$168)^emisie_CO2!DC6),0)</f>
        <v>299887.57574661553</v>
      </c>
      <c r="BX6" s="73">
        <f>IF(DD6&gt;0,P6/((1+Vychodiská!$C$168)^emisie_CO2!DD6),0)</f>
        <v>288613.60673358483</v>
      </c>
      <c r="BY6" s="73">
        <f>IF(DE6&gt;0,Q6/((1+Vychodiská!$C$168)^emisie_CO2!DE6),0)</f>
        <v>277733.33187656483</v>
      </c>
      <c r="BZ6" s="73">
        <f>IF(DF6&gt;0,R6/((1+Vychodiská!$C$168)^emisie_CO2!DF6),0)</f>
        <v>267234.82104961557</v>
      </c>
      <c r="CA6" s="73">
        <f>IF(DG6&gt;0,S6/((1+Vychodiská!$C$168)^emisie_CO2!DG6),0)</f>
        <v>257106.38759875554</v>
      </c>
      <c r="CB6" s="73">
        <f>IF(DH6&gt;0,T6/((1+Vychodiská!$C$168)^emisie_CO2!DH6),0)</f>
        <v>247336.592206595</v>
      </c>
      <c r="CC6" s="73">
        <f>IF(DI6&gt;0,U6/((1+Vychodiská!$C$168)^emisie_CO2!DI6),0)</f>
        <v>237914.24583681996</v>
      </c>
      <c r="CD6" s="73">
        <f>IF(DJ6&gt;0,V6/((1+Vychodiská!$C$168)^emisie_CO2!DJ6),0)</f>
        <v>228828.41183739403</v>
      </c>
      <c r="CE6" s="73">
        <f>IF(DK6&gt;0,W6/((1+Vychodiská!$C$168)^emisie_CO2!DK6),0)</f>
        <v>220068.40727592516</v>
      </c>
      <c r="CF6" s="73">
        <f>IF(DL6&gt;0,X6/((1+Vychodiská!$C$168)^emisie_CO2!DL6),0)</f>
        <v>211623.80357555448</v>
      </c>
      <c r="CG6" s="73">
        <f>IF(DM6&gt;0,Y6/((1+Vychodiská!$C$168)^emisie_CO2!DM6),0)</f>
        <v>203484.42651495626</v>
      </c>
      <c r="CH6" s="73">
        <f>IF(DN6&gt;0,Z6/((1+Vychodiská!$C$168)^emisie_CO2!DN6),0)</f>
        <v>195640.35565156786</v>
      </c>
      <c r="CI6" s="73">
        <f>IF(DO6&gt;0,AA6/((1+Vychodiská!$C$168)^emisie_CO2!DO6),0)</f>
        <v>188081.92322298081</v>
      </c>
      <c r="CJ6" s="73">
        <f>IF(DP6&gt;0,AB6/((1+Vychodiská!$C$168)^emisie_CO2!DP6),0)</f>
        <v>180799.71257749823</v>
      </c>
      <c r="CK6" s="73">
        <f>IF(DQ6&gt;0,AC6/((1+Vychodiská!$C$168)^emisie_CO2!DQ6),0)</f>
        <v>173784.55618119318</v>
      </c>
      <c r="CL6" s="73">
        <f>IF(DR6&gt;0,AD6/((1+Vychodiská!$C$168)^emisie_CO2!DR6),0)</f>
        <v>167027.53324535824</v>
      </c>
      <c r="CM6" s="73">
        <f>IF(DS6&gt;0,AE6/((1+Vychodiská!$C$168)^emisie_CO2!DS6),0)</f>
        <v>160519.96701501962</v>
      </c>
      <c r="CN6" s="73">
        <f>IF(DT6&gt;0,AF6/((1+Vychodiská!$C$168)^emisie_CO2!DT6),0)</f>
        <v>154253.42175617497</v>
      </c>
      <c r="CO6" s="73">
        <f>IF(DU6&gt;0,AG6/((1+Vychodiská!$C$168)^emisie_CO2!DU6),0)</f>
        <v>148219.69947659675</v>
      </c>
      <c r="CP6" s="73">
        <f>IF(DV6&gt;0,AH6/((1+Vychodiská!$C$168)^emisie_CO2!DV6),0)</f>
        <v>142410.83641240644</v>
      </c>
      <c r="CQ6" s="73">
        <f>IF(DW6&gt;0,AI6/((1+Vychodiská!$C$168)^emisie_CO2!DW6),0)</f>
        <v>136819.09931016492</v>
      </c>
      <c r="CR6" s="74">
        <f>IF(DX6&gt;0,AJ6/((1+Vychodiská!$C$168)^emisie_CO2!DX6),0)</f>
        <v>131436.98153191828</v>
      </c>
      <c r="CS6" s="77">
        <f t="shared" si="2"/>
        <v>7348046.2748745587</v>
      </c>
      <c r="CT6" s="73"/>
      <c r="CU6" s="78">
        <f t="shared" si="3"/>
        <v>4</v>
      </c>
      <c r="CV6" s="78">
        <f t="shared" ref="CV6:DX6" si="6">IF(CU6=0,0,IF(CV$2&gt;$D6,0,CU6+1))</f>
        <v>5</v>
      </c>
      <c r="CW6" s="78">
        <f t="shared" si="6"/>
        <v>6</v>
      </c>
      <c r="CX6" s="78">
        <f t="shared" si="6"/>
        <v>7</v>
      </c>
      <c r="CY6" s="78">
        <f t="shared" si="6"/>
        <v>8</v>
      </c>
      <c r="CZ6" s="78">
        <f t="shared" si="6"/>
        <v>9</v>
      </c>
      <c r="DA6" s="78">
        <f t="shared" si="6"/>
        <v>10</v>
      </c>
      <c r="DB6" s="78">
        <f t="shared" si="6"/>
        <v>11</v>
      </c>
      <c r="DC6" s="78">
        <f t="shared" si="6"/>
        <v>12</v>
      </c>
      <c r="DD6" s="78">
        <f t="shared" si="6"/>
        <v>13</v>
      </c>
      <c r="DE6" s="78">
        <f t="shared" si="6"/>
        <v>14</v>
      </c>
      <c r="DF6" s="78">
        <f t="shared" si="6"/>
        <v>15</v>
      </c>
      <c r="DG6" s="78">
        <f t="shared" si="6"/>
        <v>16</v>
      </c>
      <c r="DH6" s="78">
        <f t="shared" si="6"/>
        <v>17</v>
      </c>
      <c r="DI6" s="78">
        <f t="shared" si="6"/>
        <v>18</v>
      </c>
      <c r="DJ6" s="78">
        <f t="shared" si="6"/>
        <v>19</v>
      </c>
      <c r="DK6" s="78">
        <f t="shared" si="6"/>
        <v>20</v>
      </c>
      <c r="DL6" s="78">
        <f t="shared" si="6"/>
        <v>21</v>
      </c>
      <c r="DM6" s="78">
        <f t="shared" si="6"/>
        <v>22</v>
      </c>
      <c r="DN6" s="78">
        <f t="shared" si="6"/>
        <v>23</v>
      </c>
      <c r="DO6" s="78">
        <f t="shared" si="6"/>
        <v>24</v>
      </c>
      <c r="DP6" s="78">
        <f t="shared" si="6"/>
        <v>25</v>
      </c>
      <c r="DQ6" s="78">
        <f t="shared" si="6"/>
        <v>26</v>
      </c>
      <c r="DR6" s="78">
        <f t="shared" si="6"/>
        <v>27</v>
      </c>
      <c r="DS6" s="78">
        <f t="shared" si="6"/>
        <v>28</v>
      </c>
      <c r="DT6" s="78">
        <f t="shared" si="6"/>
        <v>29</v>
      </c>
      <c r="DU6" s="78">
        <f t="shared" si="6"/>
        <v>30</v>
      </c>
      <c r="DV6" s="78">
        <f t="shared" si="6"/>
        <v>31</v>
      </c>
      <c r="DW6" s="78">
        <f t="shared" si="6"/>
        <v>32</v>
      </c>
      <c r="DX6" s="79">
        <f t="shared" si="6"/>
        <v>33</v>
      </c>
    </row>
    <row r="7" spans="1:128" s="80" customFormat="1" ht="31" customHeight="1" x14ac:dyDescent="0.35">
      <c r="A7" s="70">
        <v>5</v>
      </c>
      <c r="B7" s="71" t="s">
        <v>71</v>
      </c>
      <c r="C7" s="71" t="str">
        <f>INDEX(Data!$D$3:$D$29,MATCH(emisie_CO2!A7,Data!$A$3:$A$29,0))</f>
        <v>Výmena tepelnej izolácie a oplechovania HV potrubí BA východ napájač JUH, Akumulácia tepelnej energie</v>
      </c>
      <c r="D7" s="72">
        <f>INDEX(Data!$M$3:$M$29,MATCH(emisie_CO2!A7,Data!$A$3:$A$29,0))</f>
        <v>30</v>
      </c>
      <c r="E7" s="72">
        <f>INDEX(Data!$J$3:$J$29,MATCH(emisie_CO2!A7,Data!$A$3:$A$29,0))</f>
        <v>2024</v>
      </c>
      <c r="F7" s="74">
        <f>INDEX(Data!$U$3:$U$29,MATCH(emisie_CO2!A7,Data!$A$3:$A$29,0))</f>
        <v>-820.5</v>
      </c>
      <c r="G7" s="73">
        <f>$F7*Vychodiská!$D$15*-1*IF(LEN($E7)=4,HLOOKUP($E7+G$2,Vychodiská!$G$24:$BN$25,2,0),HLOOKUP(VALUE(RIGHT($E7,4))+G$2,Vychodiská!$G$24:$BN$25,2,0))</f>
        <v>32820</v>
      </c>
      <c r="H7" s="73">
        <f>$F7*Vychodiská!$D$15*-1*IF(LEN($E7)=4,HLOOKUP($E7+H$2,Vychodiská!$G$24:$BN$25,2,0),HLOOKUP(VALUE(RIGHT($E7,4))+H$2,Vychodiská!$G$24:$BN$25,2,0))</f>
        <v>33640.5</v>
      </c>
      <c r="I7" s="73">
        <f>$F7*Vychodiská!$D$15*-1*IF(LEN($E7)=4,HLOOKUP($E7+I$2,Vychodiská!$G$24:$BN$25,2,0),HLOOKUP(VALUE(RIGHT($E7,4))+I$2,Vychodiská!$G$24:$BN$25,2,0))</f>
        <v>34461</v>
      </c>
      <c r="J7" s="73">
        <f>$F7*Vychodiská!$D$15*-1*IF(LEN($E7)=4,HLOOKUP($E7+J$2,Vychodiská!$G$24:$BN$25,2,0),HLOOKUP(VALUE(RIGHT($E7,4))+J$2,Vychodiská!$G$24:$BN$25,2,0))</f>
        <v>35281.5</v>
      </c>
      <c r="K7" s="73">
        <f>$F7*Vychodiská!$D$15*-1*IF(LEN($E7)=4,HLOOKUP($E7+K$2,Vychodiská!$G$24:$BN$25,2,0),HLOOKUP(VALUE(RIGHT($E7,4))+K$2,Vychodiská!$G$24:$BN$25,2,0))</f>
        <v>36102</v>
      </c>
      <c r="L7" s="73">
        <f>$F7*Vychodiská!$D$15*-1*IF(LEN($E7)=4,HLOOKUP($E7+L$2,Vychodiská!$G$24:$BN$25,2,0),HLOOKUP(VALUE(RIGHT($E7,4))+L$2,Vychodiská!$G$24:$BN$25,2,0))</f>
        <v>36922.5</v>
      </c>
      <c r="M7" s="73">
        <f>$F7*Vychodiská!$D$15*-1*IF(LEN($E7)=4,HLOOKUP($E7+M$2,Vychodiská!$G$24:$BN$25,2,0),HLOOKUP(VALUE(RIGHT($E7,4))+M$2,Vychodiská!$G$24:$BN$25,2,0))</f>
        <v>37332.75</v>
      </c>
      <c r="N7" s="73">
        <f>$F7*Vychodiská!$D$15*-1*IF(LEN($E7)=4,HLOOKUP($E7+N$2,Vychodiská!$G$24:$BN$25,2,0),HLOOKUP(VALUE(RIGHT($E7,4))+N$2,Vychodiská!$G$24:$BN$25,2,0))</f>
        <v>37743</v>
      </c>
      <c r="O7" s="73">
        <f>$F7*Vychodiská!$D$15*-1*IF(LEN($E7)=4,HLOOKUP($E7+O$2,Vychodiská!$G$24:$BN$25,2,0),HLOOKUP(VALUE(RIGHT($E7,4))+O$2,Vychodiská!$G$24:$BN$25,2,0))</f>
        <v>38153.25</v>
      </c>
      <c r="P7" s="73">
        <f>$F7*Vychodiská!$D$15*-1*IF(LEN($E7)=4,HLOOKUP($E7+P$2,Vychodiská!$G$24:$BN$25,2,0),HLOOKUP(VALUE(RIGHT($E7,4))+P$2,Vychodiská!$G$24:$BN$25,2,0))</f>
        <v>38563.5</v>
      </c>
      <c r="Q7" s="73">
        <f>$F7*Vychodiská!$D$15*-1*IF(LEN($E7)=4,HLOOKUP($E7+Q$2,Vychodiská!$G$24:$BN$25,2,0),HLOOKUP(VALUE(RIGHT($E7,4))+Q$2,Vychodiská!$G$24:$BN$25,2,0))</f>
        <v>38973.75</v>
      </c>
      <c r="R7" s="73">
        <f>$F7*Vychodiská!$D$15*-1*IF(LEN($E7)=4,HLOOKUP($E7+R$2,Vychodiská!$G$24:$BN$25,2,0),HLOOKUP(VALUE(RIGHT($E7,4))+R$2,Vychodiská!$G$24:$BN$25,2,0))</f>
        <v>39384</v>
      </c>
      <c r="S7" s="73">
        <f>$F7*Vychodiská!$D$15*-1*IF(LEN($E7)=4,HLOOKUP($E7+S$2,Vychodiská!$G$24:$BN$25,2,0),HLOOKUP(VALUE(RIGHT($E7,4))+S$2,Vychodiská!$G$24:$BN$25,2,0))</f>
        <v>39794.25</v>
      </c>
      <c r="T7" s="73">
        <f>$F7*Vychodiská!$D$15*-1*IF(LEN($E7)=4,HLOOKUP($E7+T$2,Vychodiská!$G$24:$BN$25,2,0),HLOOKUP(VALUE(RIGHT($E7,4))+T$2,Vychodiská!$G$24:$BN$25,2,0))</f>
        <v>40204.5</v>
      </c>
      <c r="U7" s="73">
        <f>$F7*Vychodiská!$D$15*-1*IF(LEN($E7)=4,HLOOKUP($E7+U$2,Vychodiská!$G$24:$BN$25,2,0),HLOOKUP(VALUE(RIGHT($E7,4))+U$2,Vychodiská!$G$24:$BN$25,2,0))</f>
        <v>40614.75</v>
      </c>
      <c r="V7" s="73">
        <f>$F7*Vychodiská!$D$15*-1*IF(LEN($E7)=4,HLOOKUP($E7+V$2,Vychodiská!$G$24:$BN$25,2,0),HLOOKUP(VALUE(RIGHT($E7,4))+V$2,Vychodiská!$G$24:$BN$25,2,0))</f>
        <v>41025</v>
      </c>
      <c r="W7" s="73">
        <f>$F7*Vychodiská!$D$15*-1*IF(LEN($E7)=4,HLOOKUP($E7+W$2,Vychodiská!$G$24:$BN$25,2,0),HLOOKUP(VALUE(RIGHT($E7,4))+W$2,Vychodiská!$G$24:$BN$25,2,0))</f>
        <v>41435.25</v>
      </c>
      <c r="X7" s="73">
        <f>$F7*Vychodiská!$D$15*-1*IF(LEN($E7)=4,HLOOKUP($E7+X$2,Vychodiská!$G$24:$BN$25,2,0),HLOOKUP(VALUE(RIGHT($E7,4))+X$2,Vychodiská!$G$24:$BN$25,2,0))</f>
        <v>41845.5</v>
      </c>
      <c r="Y7" s="73">
        <f>$F7*Vychodiská!$D$15*-1*IF(LEN($E7)=4,HLOOKUP($E7+Y$2,Vychodiská!$G$24:$BN$25,2,0),HLOOKUP(VALUE(RIGHT($E7,4))+Y$2,Vychodiská!$G$24:$BN$25,2,0))</f>
        <v>42255.75</v>
      </c>
      <c r="Z7" s="73">
        <f>$F7*Vychodiská!$D$15*-1*IF(LEN($E7)=4,HLOOKUP($E7+Z$2,Vychodiská!$G$24:$BN$25,2,0),HLOOKUP(VALUE(RIGHT($E7,4))+Z$2,Vychodiská!$G$24:$BN$25,2,0))</f>
        <v>42666</v>
      </c>
      <c r="AA7" s="73">
        <f>$F7*Vychodiská!$D$15*-1*IF(LEN($E7)=4,HLOOKUP($E7+AA$2,Vychodiská!$G$24:$BN$25,2,0),HLOOKUP(VALUE(RIGHT($E7,4))+AA$2,Vychodiská!$G$24:$BN$25,2,0))</f>
        <v>43076.25</v>
      </c>
      <c r="AB7" s="73">
        <f>$F7*Vychodiská!$D$15*-1*IF(LEN($E7)=4,HLOOKUP($E7+AB$2,Vychodiská!$G$24:$BN$25,2,0),HLOOKUP(VALUE(RIGHT($E7,4))+AB$2,Vychodiská!$G$24:$BN$25,2,0))</f>
        <v>43486.5</v>
      </c>
      <c r="AC7" s="73">
        <f>$F7*Vychodiská!$D$15*-1*IF(LEN($E7)=4,HLOOKUP($E7+AC$2,Vychodiská!$G$24:$BN$25,2,0),HLOOKUP(VALUE(RIGHT($E7,4))+AC$2,Vychodiská!$G$24:$BN$25,2,0))</f>
        <v>43896.75</v>
      </c>
      <c r="AD7" s="73">
        <f>$F7*Vychodiská!$D$15*-1*IF(LEN($E7)=4,HLOOKUP($E7+AD$2,Vychodiská!$G$24:$BN$25,2,0),HLOOKUP(VALUE(RIGHT($E7,4))+AD$2,Vychodiská!$G$24:$BN$25,2,0))</f>
        <v>44307</v>
      </c>
      <c r="AE7" s="73">
        <f>$F7*Vychodiská!$D$15*-1*IF(LEN($E7)=4,HLOOKUP($E7+AE$2,Vychodiská!$G$24:$BN$25,2,0),HLOOKUP(VALUE(RIGHT($E7,4))+AE$2,Vychodiská!$G$24:$BN$25,2,0))</f>
        <v>44717.25</v>
      </c>
      <c r="AF7" s="73">
        <f>$F7*Vychodiská!$D$15*-1*IF(LEN($E7)=4,HLOOKUP($E7+AF$2,Vychodiská!$G$24:$BN$25,2,0),HLOOKUP(VALUE(RIGHT($E7,4))+AF$2,Vychodiská!$G$24:$BN$25,2,0))</f>
        <v>45127.5</v>
      </c>
      <c r="AG7" s="73">
        <f>$F7*Vychodiská!$D$15*-1*IF(LEN($E7)=4,HLOOKUP($E7+AG$2,Vychodiská!$G$24:$BN$25,2,0),HLOOKUP(VALUE(RIGHT($E7,4))+AG$2,Vychodiská!$G$24:$BN$25,2,0))</f>
        <v>45537.75</v>
      </c>
      <c r="AH7" s="73">
        <f>$F7*Vychodiská!$D$15*-1*IF(LEN($E7)=4,HLOOKUP($E7+AH$2,Vychodiská!$G$24:$BN$25,2,0),HLOOKUP(VALUE(RIGHT($E7,4))+AH$2,Vychodiská!$G$24:$BN$25,2,0))</f>
        <v>45948</v>
      </c>
      <c r="AI7" s="73">
        <f>$F7*Vychodiská!$D$15*-1*IF(LEN($E7)=4,HLOOKUP($E7+AI$2,Vychodiská!$G$24:$BN$25,2,0),HLOOKUP(VALUE(RIGHT($E7,4))+AI$2,Vychodiská!$G$24:$BN$25,2,0))</f>
        <v>46358.25</v>
      </c>
      <c r="AJ7" s="74">
        <f>$F7*Vychodiská!$D$15*-1*IF(LEN($E7)=4,HLOOKUP($E7+AJ$2,Vychodiská!$G$24:$BN$25,2,0),HLOOKUP(VALUE(RIGHT($E7,4))+AJ$2,Vychodiská!$G$24:$BN$25,2,0))</f>
        <v>46768.5</v>
      </c>
      <c r="AK7" s="73">
        <f t="shared" si="1"/>
        <v>32820</v>
      </c>
      <c r="AL7" s="73">
        <f>SUM($G7:H7)</f>
        <v>66460.5</v>
      </c>
      <c r="AM7" s="73">
        <f>SUM($G7:I7)</f>
        <v>100921.5</v>
      </c>
      <c r="AN7" s="73">
        <f>SUM($G7:J7)</f>
        <v>136203</v>
      </c>
      <c r="AO7" s="73">
        <f>SUM($G7:K7)</f>
        <v>172305</v>
      </c>
      <c r="AP7" s="73">
        <f>SUM($G7:L7)</f>
        <v>209227.5</v>
      </c>
      <c r="AQ7" s="73">
        <f>SUM($G7:M7)</f>
        <v>246560.25</v>
      </c>
      <c r="AR7" s="73">
        <f>SUM($G7:N7)</f>
        <v>284303.25</v>
      </c>
      <c r="AS7" s="73">
        <f>SUM($G7:O7)</f>
        <v>322456.5</v>
      </c>
      <c r="AT7" s="73">
        <f>SUM($G7:P7)</f>
        <v>361020</v>
      </c>
      <c r="AU7" s="73">
        <f>SUM($G7:Q7)</f>
        <v>399993.75</v>
      </c>
      <c r="AV7" s="73">
        <f>SUM($G7:R7)</f>
        <v>439377.75</v>
      </c>
      <c r="AW7" s="73">
        <f>SUM($G7:S7)</f>
        <v>479172</v>
      </c>
      <c r="AX7" s="73">
        <f>SUM($G7:T7)</f>
        <v>519376.5</v>
      </c>
      <c r="AY7" s="73">
        <f>SUM($G7:U7)</f>
        <v>559991.25</v>
      </c>
      <c r="AZ7" s="73">
        <f>SUM($G7:V7)</f>
        <v>601016.25</v>
      </c>
      <c r="BA7" s="73">
        <f>SUM($G7:W7)</f>
        <v>642451.5</v>
      </c>
      <c r="BB7" s="73">
        <f>SUM($G7:X7)</f>
        <v>684297</v>
      </c>
      <c r="BC7" s="73">
        <f>SUM($G7:Y7)</f>
        <v>726552.75</v>
      </c>
      <c r="BD7" s="73">
        <f>SUM($G7:Z7)</f>
        <v>769218.75</v>
      </c>
      <c r="BE7" s="73">
        <f>SUM($G7:AA7)</f>
        <v>812295</v>
      </c>
      <c r="BF7" s="73">
        <f>SUM($G7:AB7)</f>
        <v>855781.5</v>
      </c>
      <c r="BG7" s="73">
        <f>SUM($G7:AC7)</f>
        <v>899678.25</v>
      </c>
      <c r="BH7" s="73">
        <f>SUM($G7:AD7)</f>
        <v>943985.25</v>
      </c>
      <c r="BI7" s="73">
        <f>SUM($G7:AE7)</f>
        <v>988702.5</v>
      </c>
      <c r="BJ7" s="73">
        <f>SUM($G7:AF7)</f>
        <v>1033830</v>
      </c>
      <c r="BK7" s="73">
        <f>SUM($G7:AG7)</f>
        <v>1079367.75</v>
      </c>
      <c r="BL7" s="73">
        <f>SUM($G7:AH7)</f>
        <v>1125315.75</v>
      </c>
      <c r="BM7" s="73">
        <f>SUM($G7:AI7)</f>
        <v>1171674</v>
      </c>
      <c r="BN7" s="73">
        <f>SUM($G7:AJ7)</f>
        <v>1218442.5</v>
      </c>
      <c r="BO7" s="76">
        <f>IF(CU7&gt;0,G7/((1+Vychodiská!$C$168)^emisie_CO2!CU7),0)</f>
        <v>29768.707482993195</v>
      </c>
      <c r="BP7" s="73">
        <f>IF(CV7&gt;0,H7/((1+Vychodiská!$C$168)^emisie_CO2!CV7),0)</f>
        <v>29059.928733398119</v>
      </c>
      <c r="BQ7" s="73">
        <f>IF(CW7&gt;0,I7/((1+Vychodiská!$C$168)^emisie_CO2!CW7),0)</f>
        <v>28351.149983803043</v>
      </c>
      <c r="BR7" s="73">
        <f>IF(CX7&gt;0,J7/((1+Vychodiská!$C$168)^emisie_CO2!CX7),0)</f>
        <v>27643.978442256936</v>
      </c>
      <c r="BS7" s="73">
        <f>IF(CY7&gt;0,K7/((1+Vychodiská!$C$168)^emisie_CO2!CY7),0)</f>
        <v>26939.868249375533</v>
      </c>
      <c r="BT7" s="73">
        <f>IF(CZ7&gt;0,L7/((1+Vychodiská!$C$168)^emisie_CO2!CZ7),0)</f>
        <v>26240.13141172941</v>
      </c>
      <c r="BU7" s="73">
        <f>IF(DA7&gt;0,M7/((1+Vychodiská!$C$168)^emisie_CO2!DA7),0)</f>
        <v>25268.274692776471</v>
      </c>
      <c r="BV7" s="73">
        <f>IF(DB7&gt;0,N7/((1+Vychodiská!$C$168)^emisie_CO2!DB7),0)</f>
        <v>24329.474324808321</v>
      </c>
      <c r="BW7" s="73">
        <f>IF(DC7&gt;0,O7/((1+Vychodiská!$C$168)^emisie_CO2!DC7),0)</f>
        <v>23422.785840653974</v>
      </c>
      <c r="BX7" s="73">
        <f>IF(DD7&gt;0,P7/((1+Vychodiská!$C$168)^emisie_CO2!DD7),0)</f>
        <v>22547.27976468483</v>
      </c>
      <c r="BY7" s="73">
        <f>IF(DE7&gt;0,Q7/((1+Vychodiská!$C$168)^emisie_CO2!DE7),0)</f>
        <v>21702.042326697661</v>
      </c>
      <c r="BZ7" s="73">
        <f>IF(DF7&gt;0,R7/((1+Vychodiská!$C$168)^emisie_CO2!DF7),0)</f>
        <v>20886.176073814284</v>
      </c>
      <c r="CA7" s="73">
        <f>IF(DG7&gt;0,S7/((1+Vychodiská!$C$168)^emisie_CO2!DG7),0)</f>
        <v>20098.800388491927</v>
      </c>
      <c r="CB7" s="73">
        <f>IF(DH7&gt;0,T7/((1+Vychodiská!$C$168)^emisie_CO2!DH7),0)</f>
        <v>19339.05192019841</v>
      </c>
      <c r="CC7" s="73">
        <f>IF(DI7&gt;0,U7/((1+Vychodiská!$C$168)^emisie_CO2!DI7),0)</f>
        <v>18606.08493780022</v>
      </c>
      <c r="CD7" s="73">
        <f>IF(DJ7&gt;0,V7/((1+Vychodiská!$C$168)^emisie_CO2!DJ7),0)</f>
        <v>17899.07160923542</v>
      </c>
      <c r="CE7" s="73">
        <f>IF(DK7&gt;0,W7/((1+Vychodiská!$C$168)^emisie_CO2!DK7),0)</f>
        <v>17217.202214597881</v>
      </c>
      <c r="CF7" s="73">
        <f>IF(DL7&gt;0,X7/((1+Vychodiská!$C$168)^emisie_CO2!DL7),0)</f>
        <v>16559.685298340253</v>
      </c>
      <c r="CG7" s="73">
        <f>IF(DM7&gt;0,Y7/((1+Vychodiská!$C$168)^emisie_CO2!DM7),0)</f>
        <v>15925.747765910795</v>
      </c>
      <c r="CH7" s="73">
        <f>IF(DN7&gt;0,Z7/((1+Vychodiská!$C$168)^emisie_CO2!DN7),0)</f>
        <v>15314.634929770898</v>
      </c>
      <c r="CI7" s="73">
        <f>IF(DO7&gt;0,AA7/((1+Vychodiská!$C$168)^emisie_CO2!DO7),0)</f>
        <v>14725.610509395096</v>
      </c>
      <c r="CJ7" s="73">
        <f>IF(DP7&gt;0,AB7/((1+Vychodiská!$C$168)^emisie_CO2!DP7),0)</f>
        <v>14157.95658953179</v>
      </c>
      <c r="CK7" s="73">
        <f>IF(DQ7&gt;0,AC7/((1+Vychodiská!$C$168)^emisie_CO2!DQ7),0)</f>
        <v>13610.973540699926</v>
      </c>
      <c r="CL7" s="73">
        <f>IF(DR7&gt;0,AD7/((1+Vychodiská!$C$168)^emisie_CO2!DR7),0)</f>
        <v>13083.979905612745</v>
      </c>
      <c r="CM7" s="73">
        <f>IF(DS7&gt;0,AE7/((1+Vychodiská!$C$168)^emisie_CO2!DS7),0)</f>
        <v>12576.312254954049</v>
      </c>
      <c r="CN7" s="73">
        <f>IF(DT7&gt;0,AF7/((1+Vychodiská!$C$168)^emisie_CO2!DT7),0)</f>
        <v>12087.325015683227</v>
      </c>
      <c r="CO7" s="73">
        <f>IF(DU7&gt;0,AG7/((1+Vychodiská!$C$168)^emisie_CO2!DU7),0)</f>
        <v>11616.390274812453</v>
      </c>
      <c r="CP7" s="73">
        <f>IF(DV7&gt;0,AH7/((1+Vychodiská!$C$168)^emisie_CO2!DV7),0)</f>
        <v>11162.897561381335</v>
      </c>
      <c r="CQ7" s="73">
        <f>IF(DW7&gt;0,AI7/((1+Vychodiská!$C$168)^emisie_CO2!DW7),0)</f>
        <v>10726.253609150435</v>
      </c>
      <c r="CR7" s="74">
        <f>IF(DX7&gt;0,AJ7/((1+Vychodiská!$C$168)^emisie_CO2!DX7),0)</f>
        <v>10305.882102344283</v>
      </c>
      <c r="CS7" s="77">
        <f t="shared" si="2"/>
        <v>571173.65775490308</v>
      </c>
      <c r="CT7" s="73"/>
      <c r="CU7" s="78">
        <f t="shared" si="3"/>
        <v>2</v>
      </c>
      <c r="CV7" s="78">
        <f t="shared" ref="CV7:DX7" si="7">IF(CU7=0,0,IF(CV$2&gt;$D7,0,CU7+1))</f>
        <v>3</v>
      </c>
      <c r="CW7" s="78">
        <f t="shared" si="7"/>
        <v>4</v>
      </c>
      <c r="CX7" s="78">
        <f t="shared" si="7"/>
        <v>5</v>
      </c>
      <c r="CY7" s="78">
        <f t="shared" si="7"/>
        <v>6</v>
      </c>
      <c r="CZ7" s="78">
        <f t="shared" si="7"/>
        <v>7</v>
      </c>
      <c r="DA7" s="78">
        <f t="shared" si="7"/>
        <v>8</v>
      </c>
      <c r="DB7" s="78">
        <f t="shared" si="7"/>
        <v>9</v>
      </c>
      <c r="DC7" s="78">
        <f t="shared" si="7"/>
        <v>10</v>
      </c>
      <c r="DD7" s="78">
        <f t="shared" si="7"/>
        <v>11</v>
      </c>
      <c r="DE7" s="78">
        <f t="shared" si="7"/>
        <v>12</v>
      </c>
      <c r="DF7" s="78">
        <f t="shared" si="7"/>
        <v>13</v>
      </c>
      <c r="DG7" s="78">
        <f t="shared" si="7"/>
        <v>14</v>
      </c>
      <c r="DH7" s="78">
        <f t="shared" si="7"/>
        <v>15</v>
      </c>
      <c r="DI7" s="78">
        <f t="shared" si="7"/>
        <v>16</v>
      </c>
      <c r="DJ7" s="78">
        <f t="shared" si="7"/>
        <v>17</v>
      </c>
      <c r="DK7" s="78">
        <f t="shared" si="7"/>
        <v>18</v>
      </c>
      <c r="DL7" s="78">
        <f t="shared" si="7"/>
        <v>19</v>
      </c>
      <c r="DM7" s="78">
        <f t="shared" si="7"/>
        <v>20</v>
      </c>
      <c r="DN7" s="78">
        <f t="shared" si="7"/>
        <v>21</v>
      </c>
      <c r="DO7" s="78">
        <f t="shared" si="7"/>
        <v>22</v>
      </c>
      <c r="DP7" s="78">
        <f t="shared" si="7"/>
        <v>23</v>
      </c>
      <c r="DQ7" s="78">
        <f t="shared" si="7"/>
        <v>24</v>
      </c>
      <c r="DR7" s="78">
        <f t="shared" si="7"/>
        <v>25</v>
      </c>
      <c r="DS7" s="78">
        <f t="shared" si="7"/>
        <v>26</v>
      </c>
      <c r="DT7" s="78">
        <f t="shared" si="7"/>
        <v>27</v>
      </c>
      <c r="DU7" s="78">
        <f t="shared" si="7"/>
        <v>28</v>
      </c>
      <c r="DV7" s="78">
        <f t="shared" si="7"/>
        <v>29</v>
      </c>
      <c r="DW7" s="78">
        <f t="shared" si="7"/>
        <v>30</v>
      </c>
      <c r="DX7" s="79">
        <f t="shared" si="7"/>
        <v>31</v>
      </c>
    </row>
    <row r="8" spans="1:128" s="80" customFormat="1" ht="31" customHeight="1" x14ac:dyDescent="0.35">
      <c r="A8" s="70">
        <v>6</v>
      </c>
      <c r="B8" s="71" t="s">
        <v>71</v>
      </c>
      <c r="C8" s="71" t="str">
        <f>INDEX(Data!$D$3:$D$29,MATCH(emisie_CO2!A8,Data!$A$3:$A$29,0))</f>
        <v>Výstavba technológie na vysoko účinnú kombinovanú výrobu elektriny a tepla ako náhrady za súčasné zdroje v SCZT Západ - Akumulácia</v>
      </c>
      <c r="D8" s="72">
        <f>INDEX(Data!$M$3:$M$29,MATCH(emisie_CO2!A8,Data!$A$3:$A$29,0))</f>
        <v>30</v>
      </c>
      <c r="E8" s="72">
        <f>INDEX(Data!$J$3:$J$29,MATCH(emisie_CO2!A8,Data!$A$3:$A$29,0))</f>
        <v>2024</v>
      </c>
      <c r="F8" s="74">
        <f>INDEX(Data!$U$3:$U$29,MATCH(emisie_CO2!A8,Data!$A$3:$A$29,0))</f>
        <v>-7186</v>
      </c>
      <c r="G8" s="73">
        <f>$F8*Vychodiská!$D$15*-1*IF(LEN($E8)=4,HLOOKUP($E8+G$2,Vychodiská!$G$24:$BN$25,2,0),HLOOKUP(VALUE(RIGHT($E8,4))+G$2,Vychodiská!$G$24:$BN$25,2,0))</f>
        <v>287440</v>
      </c>
      <c r="H8" s="73">
        <f>$F8*Vychodiská!$D$15*-1*IF(LEN($E8)=4,HLOOKUP($E8+H$2,Vychodiská!$G$24:$BN$25,2,0),HLOOKUP(VALUE(RIGHT($E8,4))+H$2,Vychodiská!$G$24:$BN$25,2,0))</f>
        <v>294626</v>
      </c>
      <c r="I8" s="73">
        <f>$F8*Vychodiská!$D$15*-1*IF(LEN($E8)=4,HLOOKUP($E8+I$2,Vychodiská!$G$24:$BN$25,2,0),HLOOKUP(VALUE(RIGHT($E8,4))+I$2,Vychodiská!$G$24:$BN$25,2,0))</f>
        <v>301812</v>
      </c>
      <c r="J8" s="73">
        <f>$F8*Vychodiská!$D$15*-1*IF(LEN($E8)=4,HLOOKUP($E8+J$2,Vychodiská!$G$24:$BN$25,2,0),HLOOKUP(VALUE(RIGHT($E8,4))+J$2,Vychodiská!$G$24:$BN$25,2,0))</f>
        <v>308998</v>
      </c>
      <c r="K8" s="73">
        <f>$F8*Vychodiská!$D$15*-1*IF(LEN($E8)=4,HLOOKUP($E8+K$2,Vychodiská!$G$24:$BN$25,2,0),HLOOKUP(VALUE(RIGHT($E8,4))+K$2,Vychodiská!$G$24:$BN$25,2,0))</f>
        <v>316184</v>
      </c>
      <c r="L8" s="73">
        <f>$F8*Vychodiská!$D$15*-1*IF(LEN($E8)=4,HLOOKUP($E8+L$2,Vychodiská!$G$24:$BN$25,2,0),HLOOKUP(VALUE(RIGHT($E8,4))+L$2,Vychodiská!$G$24:$BN$25,2,0))</f>
        <v>323370</v>
      </c>
      <c r="M8" s="73">
        <f>$F8*Vychodiská!$D$15*-1*IF(LEN($E8)=4,HLOOKUP($E8+M$2,Vychodiská!$G$24:$BN$25,2,0),HLOOKUP(VALUE(RIGHT($E8,4))+M$2,Vychodiská!$G$24:$BN$25,2,0))</f>
        <v>326963</v>
      </c>
      <c r="N8" s="73">
        <f>$F8*Vychodiská!$D$15*-1*IF(LEN($E8)=4,HLOOKUP($E8+N$2,Vychodiská!$G$24:$BN$25,2,0),HLOOKUP(VALUE(RIGHT($E8,4))+N$2,Vychodiská!$G$24:$BN$25,2,0))</f>
        <v>330556</v>
      </c>
      <c r="O8" s="73">
        <f>$F8*Vychodiská!$D$15*-1*IF(LEN($E8)=4,HLOOKUP($E8+O$2,Vychodiská!$G$24:$BN$25,2,0),HLOOKUP(VALUE(RIGHT($E8,4))+O$2,Vychodiská!$G$24:$BN$25,2,0))</f>
        <v>334149</v>
      </c>
      <c r="P8" s="73">
        <f>$F8*Vychodiská!$D$15*-1*IF(LEN($E8)=4,HLOOKUP($E8+P$2,Vychodiská!$G$24:$BN$25,2,0),HLOOKUP(VALUE(RIGHT($E8,4))+P$2,Vychodiská!$G$24:$BN$25,2,0))</f>
        <v>337742</v>
      </c>
      <c r="Q8" s="73">
        <f>$F8*Vychodiská!$D$15*-1*IF(LEN($E8)=4,HLOOKUP($E8+Q$2,Vychodiská!$G$24:$BN$25,2,0),HLOOKUP(VALUE(RIGHT($E8,4))+Q$2,Vychodiská!$G$24:$BN$25,2,0))</f>
        <v>341335</v>
      </c>
      <c r="R8" s="73">
        <f>$F8*Vychodiská!$D$15*-1*IF(LEN($E8)=4,HLOOKUP($E8+R$2,Vychodiská!$G$24:$BN$25,2,0),HLOOKUP(VALUE(RIGHT($E8,4))+R$2,Vychodiská!$G$24:$BN$25,2,0))</f>
        <v>344928</v>
      </c>
      <c r="S8" s="73">
        <f>$F8*Vychodiská!$D$15*-1*IF(LEN($E8)=4,HLOOKUP($E8+S$2,Vychodiská!$G$24:$BN$25,2,0),HLOOKUP(VALUE(RIGHT($E8,4))+S$2,Vychodiská!$G$24:$BN$25,2,0))</f>
        <v>348521</v>
      </c>
      <c r="T8" s="73">
        <f>$F8*Vychodiská!$D$15*-1*IF(LEN($E8)=4,HLOOKUP($E8+T$2,Vychodiská!$G$24:$BN$25,2,0),HLOOKUP(VALUE(RIGHT($E8,4))+T$2,Vychodiská!$G$24:$BN$25,2,0))</f>
        <v>352114</v>
      </c>
      <c r="U8" s="73">
        <f>$F8*Vychodiská!$D$15*-1*IF(LEN($E8)=4,HLOOKUP($E8+U$2,Vychodiská!$G$24:$BN$25,2,0),HLOOKUP(VALUE(RIGHT($E8,4))+U$2,Vychodiská!$G$24:$BN$25,2,0))</f>
        <v>355707</v>
      </c>
      <c r="V8" s="73">
        <f>$F8*Vychodiská!$D$15*-1*IF(LEN($E8)=4,HLOOKUP($E8+V$2,Vychodiská!$G$24:$BN$25,2,0),HLOOKUP(VALUE(RIGHT($E8,4))+V$2,Vychodiská!$G$24:$BN$25,2,0))</f>
        <v>359300</v>
      </c>
      <c r="W8" s="73">
        <f>$F8*Vychodiská!$D$15*-1*IF(LEN($E8)=4,HLOOKUP($E8+W$2,Vychodiská!$G$24:$BN$25,2,0),HLOOKUP(VALUE(RIGHT($E8,4))+W$2,Vychodiská!$G$24:$BN$25,2,0))</f>
        <v>362893</v>
      </c>
      <c r="X8" s="73">
        <f>$F8*Vychodiská!$D$15*-1*IF(LEN($E8)=4,HLOOKUP($E8+X$2,Vychodiská!$G$24:$BN$25,2,0),HLOOKUP(VALUE(RIGHT($E8,4))+X$2,Vychodiská!$G$24:$BN$25,2,0))</f>
        <v>366486</v>
      </c>
      <c r="Y8" s="73">
        <f>$F8*Vychodiská!$D$15*-1*IF(LEN($E8)=4,HLOOKUP($E8+Y$2,Vychodiská!$G$24:$BN$25,2,0),HLOOKUP(VALUE(RIGHT($E8,4))+Y$2,Vychodiská!$G$24:$BN$25,2,0))</f>
        <v>370079</v>
      </c>
      <c r="Z8" s="73">
        <f>$F8*Vychodiská!$D$15*-1*IF(LEN($E8)=4,HLOOKUP($E8+Z$2,Vychodiská!$G$24:$BN$25,2,0),HLOOKUP(VALUE(RIGHT($E8,4))+Z$2,Vychodiská!$G$24:$BN$25,2,0))</f>
        <v>373672</v>
      </c>
      <c r="AA8" s="73">
        <f>$F8*Vychodiská!$D$15*-1*IF(LEN($E8)=4,HLOOKUP($E8+AA$2,Vychodiská!$G$24:$BN$25,2,0),HLOOKUP(VALUE(RIGHT($E8,4))+AA$2,Vychodiská!$G$24:$BN$25,2,0))</f>
        <v>377265</v>
      </c>
      <c r="AB8" s="73">
        <f>$F8*Vychodiská!$D$15*-1*IF(LEN($E8)=4,HLOOKUP($E8+AB$2,Vychodiská!$G$24:$BN$25,2,0),HLOOKUP(VALUE(RIGHT($E8,4))+AB$2,Vychodiská!$G$24:$BN$25,2,0))</f>
        <v>380858</v>
      </c>
      <c r="AC8" s="73">
        <f>$F8*Vychodiská!$D$15*-1*IF(LEN($E8)=4,HLOOKUP($E8+AC$2,Vychodiská!$G$24:$BN$25,2,0),HLOOKUP(VALUE(RIGHT($E8,4))+AC$2,Vychodiská!$G$24:$BN$25,2,0))</f>
        <v>384451</v>
      </c>
      <c r="AD8" s="73">
        <f>$F8*Vychodiská!$D$15*-1*IF(LEN($E8)=4,HLOOKUP($E8+AD$2,Vychodiská!$G$24:$BN$25,2,0),HLOOKUP(VALUE(RIGHT($E8,4))+AD$2,Vychodiská!$G$24:$BN$25,2,0))</f>
        <v>388044</v>
      </c>
      <c r="AE8" s="73">
        <f>$F8*Vychodiská!$D$15*-1*IF(LEN($E8)=4,HLOOKUP($E8+AE$2,Vychodiská!$G$24:$BN$25,2,0),HLOOKUP(VALUE(RIGHT($E8,4))+AE$2,Vychodiská!$G$24:$BN$25,2,0))</f>
        <v>391637</v>
      </c>
      <c r="AF8" s="73">
        <f>$F8*Vychodiská!$D$15*-1*IF(LEN($E8)=4,HLOOKUP($E8+AF$2,Vychodiská!$G$24:$BN$25,2,0),HLOOKUP(VALUE(RIGHT($E8,4))+AF$2,Vychodiská!$G$24:$BN$25,2,0))</f>
        <v>395230</v>
      </c>
      <c r="AG8" s="73">
        <f>$F8*Vychodiská!$D$15*-1*IF(LEN($E8)=4,HLOOKUP($E8+AG$2,Vychodiská!$G$24:$BN$25,2,0),HLOOKUP(VALUE(RIGHT($E8,4))+AG$2,Vychodiská!$G$24:$BN$25,2,0))</f>
        <v>398823</v>
      </c>
      <c r="AH8" s="73">
        <f>$F8*Vychodiská!$D$15*-1*IF(LEN($E8)=4,HLOOKUP($E8+AH$2,Vychodiská!$G$24:$BN$25,2,0),HLOOKUP(VALUE(RIGHT($E8,4))+AH$2,Vychodiská!$G$24:$BN$25,2,0))</f>
        <v>402416</v>
      </c>
      <c r="AI8" s="73">
        <f>$F8*Vychodiská!$D$15*-1*IF(LEN($E8)=4,HLOOKUP($E8+AI$2,Vychodiská!$G$24:$BN$25,2,0),HLOOKUP(VALUE(RIGHT($E8,4))+AI$2,Vychodiská!$G$24:$BN$25,2,0))</f>
        <v>406009</v>
      </c>
      <c r="AJ8" s="74">
        <f>$F8*Vychodiská!$D$15*-1*IF(LEN($E8)=4,HLOOKUP($E8+AJ$2,Vychodiská!$G$24:$BN$25,2,0),HLOOKUP(VALUE(RIGHT($E8,4))+AJ$2,Vychodiská!$G$24:$BN$25,2,0))</f>
        <v>409602</v>
      </c>
      <c r="AK8" s="73">
        <f t="shared" si="1"/>
        <v>287440</v>
      </c>
      <c r="AL8" s="73">
        <f>SUM($G8:H8)</f>
        <v>582066</v>
      </c>
      <c r="AM8" s="73">
        <f>SUM($G8:I8)</f>
        <v>883878</v>
      </c>
      <c r="AN8" s="73">
        <f>SUM($G8:J8)</f>
        <v>1192876</v>
      </c>
      <c r="AO8" s="73">
        <f>SUM($G8:K8)</f>
        <v>1509060</v>
      </c>
      <c r="AP8" s="73">
        <f>SUM($G8:L8)</f>
        <v>1832430</v>
      </c>
      <c r="AQ8" s="73">
        <f>SUM($G8:M8)</f>
        <v>2159393</v>
      </c>
      <c r="AR8" s="73">
        <f>SUM($G8:N8)</f>
        <v>2489949</v>
      </c>
      <c r="AS8" s="73">
        <f>SUM($G8:O8)</f>
        <v>2824098</v>
      </c>
      <c r="AT8" s="73">
        <f>SUM($G8:P8)</f>
        <v>3161840</v>
      </c>
      <c r="AU8" s="73">
        <f>SUM($G8:Q8)</f>
        <v>3503175</v>
      </c>
      <c r="AV8" s="73">
        <f>SUM($G8:R8)</f>
        <v>3848103</v>
      </c>
      <c r="AW8" s="73">
        <f>SUM($G8:S8)</f>
        <v>4196624</v>
      </c>
      <c r="AX8" s="73">
        <f>SUM($G8:T8)</f>
        <v>4548738</v>
      </c>
      <c r="AY8" s="73">
        <f>SUM($G8:U8)</f>
        <v>4904445</v>
      </c>
      <c r="AZ8" s="73">
        <f>SUM($G8:V8)</f>
        <v>5263745</v>
      </c>
      <c r="BA8" s="73">
        <f>SUM($G8:W8)</f>
        <v>5626638</v>
      </c>
      <c r="BB8" s="73">
        <f>SUM($G8:X8)</f>
        <v>5993124</v>
      </c>
      <c r="BC8" s="73">
        <f>SUM($G8:Y8)</f>
        <v>6363203</v>
      </c>
      <c r="BD8" s="73">
        <f>SUM($G8:Z8)</f>
        <v>6736875</v>
      </c>
      <c r="BE8" s="73">
        <f>SUM($G8:AA8)</f>
        <v>7114140</v>
      </c>
      <c r="BF8" s="73">
        <f>SUM($G8:AB8)</f>
        <v>7494998</v>
      </c>
      <c r="BG8" s="73">
        <f>SUM($G8:AC8)</f>
        <v>7879449</v>
      </c>
      <c r="BH8" s="73">
        <f>SUM($G8:AD8)</f>
        <v>8267493</v>
      </c>
      <c r="BI8" s="73">
        <f>SUM($G8:AE8)</f>
        <v>8659130</v>
      </c>
      <c r="BJ8" s="73">
        <f>SUM($G8:AF8)</f>
        <v>9054360</v>
      </c>
      <c r="BK8" s="73">
        <f>SUM($G8:AG8)</f>
        <v>9453183</v>
      </c>
      <c r="BL8" s="73">
        <f>SUM($G8:AH8)</f>
        <v>9855599</v>
      </c>
      <c r="BM8" s="73">
        <f>SUM($G8:AI8)</f>
        <v>10261608</v>
      </c>
      <c r="BN8" s="73">
        <f>SUM($G8:AJ8)</f>
        <v>10671210</v>
      </c>
      <c r="BO8" s="76">
        <f>IF(CU8&gt;0,G8/((1+Vychodiská!$C$168)^emisie_CO2!CU8),0)</f>
        <v>260716.55328798186</v>
      </c>
      <c r="BP8" s="73">
        <f>IF(CV8&gt;0,H8/((1+Vychodiská!$C$168)^emisie_CO2!CV8),0)</f>
        <v>254509.01630493463</v>
      </c>
      <c r="BQ8" s="73">
        <f>IF(CW8&gt;0,I8/((1+Vychodiská!$C$168)^emisie_CO2!CW8),0)</f>
        <v>248301.47932188748</v>
      </c>
      <c r="BR8" s="73">
        <f>IF(CX8&gt;0,J8/((1+Vychodiská!$C$168)^emisie_CO2!CX8),0)</f>
        <v>242108.01838642088</v>
      </c>
      <c r="BS8" s="73">
        <f>IF(CY8&gt;0,K8/((1+Vychodiská!$C$168)^emisie_CO2!CY8),0)</f>
        <v>235941.36897015548</v>
      </c>
      <c r="BT8" s="73">
        <f>IF(CZ8&gt;0,L8/((1+Vychodiská!$C$168)^emisie_CO2!CZ8),0)</f>
        <v>229813.02172417738</v>
      </c>
      <c r="BU8" s="73">
        <f>IF(DA8&gt;0,M8/((1+Vychodiská!$C$168)^emisie_CO2!DA8),0)</f>
        <v>221301.42832698565</v>
      </c>
      <c r="BV8" s="73">
        <f>IF(DB8&gt;0,N8/((1+Vychodiská!$C$168)^emisie_CO2!DB8),0)</f>
        <v>213079.3449092902</v>
      </c>
      <c r="BW8" s="73">
        <f>IF(DC8&gt;0,O8/((1+Vychodiská!$C$168)^emisie_CO2!DC8),0)</f>
        <v>205138.4997573912</v>
      </c>
      <c r="BX8" s="73">
        <f>IF(DD8&gt;0,P8/((1+Vychodiská!$C$168)^emisie_CO2!DD8),0)</f>
        <v>197470.75245463155</v>
      </c>
      <c r="BY8" s="73">
        <f>IF(DE8&gt;0,Q8/((1+Vychodiská!$C$168)^emisie_CO2!DE8),0)</f>
        <v>190068.10013363729</v>
      </c>
      <c r="BZ8" s="73">
        <f>IF(DF8&gt;0,R8/((1+Vychodiská!$C$168)^emisie_CO2!DF8),0)</f>
        <v>182922.6828353802</v>
      </c>
      <c r="CA8" s="73">
        <f>IF(DG8&gt;0,S8/((1+Vychodiská!$C$168)^emisie_CO2!DG8),0)</f>
        <v>176026.78804595122</v>
      </c>
      <c r="CB8" s="73">
        <f>IF(DH8&gt;0,T8/((1+Vychodiská!$C$168)^emisie_CO2!DH8),0)</f>
        <v>169372.85447720389</v>
      </c>
      <c r="CC8" s="73">
        <f>IF(DI8&gt;0,U8/((1+Vychodiská!$C$168)^emisie_CO2!DI8),0)</f>
        <v>162953.475152995</v>
      </c>
      <c r="CD8" s="73">
        <f>IF(DJ8&gt;0,V8/((1+Vychodiská!$C$168)^emisie_CO2!DJ8),0)</f>
        <v>156761.39985858102</v>
      </c>
      <c r="CE8" s="73">
        <f>IF(DK8&gt;0,W8/((1+Vychodiská!$C$168)^emisie_CO2!DK8),0)</f>
        <v>150789.53700682556</v>
      </c>
      <c r="CF8" s="73">
        <f>IF(DL8&gt;0,X8/((1+Vychodiská!$C$168)^emisie_CO2!DL8),0)</f>
        <v>145030.95497120422</v>
      </c>
      <c r="CG8" s="73">
        <f>IF(DM8&gt;0,Y8/((1+Vychodiská!$C$168)^emisie_CO2!DM8),0)</f>
        <v>139478.8829321572</v>
      </c>
      <c r="CH8" s="73">
        <f>IF(DN8&gt;0,Z8/((1+Vychodiská!$C$168)^emisie_CO2!DN8),0)</f>
        <v>134126.71128011416</v>
      </c>
      <c r="CI8" s="73">
        <f>IF(DO8&gt;0,AA8/((1+Vychodiská!$C$168)^emisie_CO2!DO8),0)</f>
        <v>128967.99161549441</v>
      </c>
      <c r="CJ8" s="73">
        <f>IF(DP8&gt;0,AB8/((1+Vychodiská!$C$168)^emisie_CO2!DP8),0)</f>
        <v>123996.43638315106</v>
      </c>
      <c r="CK8" s="73">
        <f>IF(DQ8&gt;0,AC8/((1+Vychodiská!$C$168)^emisie_CO2!DQ8),0)</f>
        <v>119205.91817607515</v>
      </c>
      <c r="CL8" s="73">
        <f>IF(DR8&gt;0,AD8/((1+Vychodiská!$C$168)^emisie_CO2!DR8),0)</f>
        <v>114590.4687406864</v>
      </c>
      <c r="CM8" s="73">
        <f>IF(DS8&gt;0,AE8/((1+Vychodiská!$C$168)^emisie_CO2!DS8),0)</f>
        <v>110144.27771371091</v>
      </c>
      <c r="CN8" s="73">
        <f>IF(DT8&gt;0,AF8/((1+Vychodiská!$C$168)^emisie_CO2!DT8),0)</f>
        <v>105861.69111846395</v>
      </c>
      <c r="CO8" s="73">
        <f>IF(DU8&gt;0,AG8/((1+Vychodiská!$C$168)^emisie_CO2!DU8),0)</f>
        <v>101737.20964631601</v>
      </c>
      <c r="CP8" s="73">
        <f>IF(DV8&gt;0,AH8/((1+Vychodiská!$C$168)^emisie_CO2!DV8),0)</f>
        <v>97765.486747210569</v>
      </c>
      <c r="CQ8" s="73">
        <f>IF(DW8&gt;0,AI8/((1+Vychodiská!$C$168)^emisie_CO2!DW8),0)</f>
        <v>93941.326551316306</v>
      </c>
      <c r="CR8" s="74">
        <f>IF(DX8&gt;0,AJ8/((1+Vychodiská!$C$168)^emisie_CO2!DX8),0)</f>
        <v>90259.681642225492</v>
      </c>
      <c r="CS8" s="77">
        <f t="shared" si="2"/>
        <v>5002381.3584725568</v>
      </c>
      <c r="CT8" s="73"/>
      <c r="CU8" s="78">
        <f t="shared" si="3"/>
        <v>2</v>
      </c>
      <c r="CV8" s="78">
        <f t="shared" ref="CV8:DX8" si="8">IF(CU8=0,0,IF(CV$2&gt;$D8,0,CU8+1))</f>
        <v>3</v>
      </c>
      <c r="CW8" s="78">
        <f t="shared" si="8"/>
        <v>4</v>
      </c>
      <c r="CX8" s="78">
        <f t="shared" si="8"/>
        <v>5</v>
      </c>
      <c r="CY8" s="78">
        <f t="shared" si="8"/>
        <v>6</v>
      </c>
      <c r="CZ8" s="78">
        <f t="shared" si="8"/>
        <v>7</v>
      </c>
      <c r="DA8" s="78">
        <f t="shared" si="8"/>
        <v>8</v>
      </c>
      <c r="DB8" s="78">
        <f t="shared" si="8"/>
        <v>9</v>
      </c>
      <c r="DC8" s="78">
        <f t="shared" si="8"/>
        <v>10</v>
      </c>
      <c r="DD8" s="78">
        <f t="shared" si="8"/>
        <v>11</v>
      </c>
      <c r="DE8" s="78">
        <f t="shared" si="8"/>
        <v>12</v>
      </c>
      <c r="DF8" s="78">
        <f t="shared" si="8"/>
        <v>13</v>
      </c>
      <c r="DG8" s="78">
        <f t="shared" si="8"/>
        <v>14</v>
      </c>
      <c r="DH8" s="78">
        <f t="shared" si="8"/>
        <v>15</v>
      </c>
      <c r="DI8" s="78">
        <f t="shared" si="8"/>
        <v>16</v>
      </c>
      <c r="DJ8" s="78">
        <f t="shared" si="8"/>
        <v>17</v>
      </c>
      <c r="DK8" s="78">
        <f t="shared" si="8"/>
        <v>18</v>
      </c>
      <c r="DL8" s="78">
        <f t="shared" si="8"/>
        <v>19</v>
      </c>
      <c r="DM8" s="78">
        <f t="shared" si="8"/>
        <v>20</v>
      </c>
      <c r="DN8" s="78">
        <f t="shared" si="8"/>
        <v>21</v>
      </c>
      <c r="DO8" s="78">
        <f t="shared" si="8"/>
        <v>22</v>
      </c>
      <c r="DP8" s="78">
        <f t="shared" si="8"/>
        <v>23</v>
      </c>
      <c r="DQ8" s="78">
        <f t="shared" si="8"/>
        <v>24</v>
      </c>
      <c r="DR8" s="78">
        <f t="shared" si="8"/>
        <v>25</v>
      </c>
      <c r="DS8" s="78">
        <f t="shared" si="8"/>
        <v>26</v>
      </c>
      <c r="DT8" s="78">
        <f t="shared" si="8"/>
        <v>27</v>
      </c>
      <c r="DU8" s="78">
        <f t="shared" si="8"/>
        <v>28</v>
      </c>
      <c r="DV8" s="78">
        <f t="shared" si="8"/>
        <v>29</v>
      </c>
      <c r="DW8" s="78">
        <f t="shared" si="8"/>
        <v>30</v>
      </c>
      <c r="DX8" s="79">
        <f t="shared" si="8"/>
        <v>31</v>
      </c>
    </row>
    <row r="9" spans="1:128" s="80" customFormat="1" ht="31" customHeight="1" x14ac:dyDescent="0.35">
      <c r="A9" s="70">
        <v>7</v>
      </c>
      <c r="B9" s="71" t="s">
        <v>71</v>
      </c>
      <c r="C9" s="71" t="str">
        <f>INDEX(Data!$D$3:$D$29,MATCH(emisie_CO2!A9,Data!$A$3:$A$29,0))</f>
        <v>Modernizácia rozšírenia HV pre oblasť Dúbravka</v>
      </c>
      <c r="D9" s="72">
        <f>INDEX(Data!$M$3:$M$29,MATCH(emisie_CO2!A9,Data!$A$3:$A$29,0))</f>
        <v>30</v>
      </c>
      <c r="E9" s="72" t="str">
        <f>INDEX(Data!$J$3:$J$29,MATCH(emisie_CO2!A9,Data!$A$3:$A$29,0))</f>
        <v>2024 - 2025</v>
      </c>
      <c r="F9" s="74">
        <f>INDEX(Data!$U$3:$U$29,MATCH(emisie_CO2!A9,Data!$A$3:$A$29,0))</f>
        <v>-200</v>
      </c>
      <c r="G9" s="73">
        <f>$F9*Vychodiská!$D$15*-1*IF(LEN($E9)=4,HLOOKUP($E9+G$2,Vychodiská!$G$24:$BN$25,2,0),HLOOKUP(VALUE(RIGHT($E9,4))+G$2,Vychodiská!$G$24:$BN$25,2,0))</f>
        <v>8200</v>
      </c>
      <c r="H9" s="73">
        <f>$F9*Vychodiská!$D$15*-1*IF(LEN($E9)=4,HLOOKUP($E9+H$2,Vychodiská!$G$24:$BN$25,2,0),HLOOKUP(VALUE(RIGHT($E9,4))+H$2,Vychodiská!$G$24:$BN$25,2,0))</f>
        <v>8400</v>
      </c>
      <c r="I9" s="73">
        <f>$F9*Vychodiská!$D$15*-1*IF(LEN($E9)=4,HLOOKUP($E9+I$2,Vychodiská!$G$24:$BN$25,2,0),HLOOKUP(VALUE(RIGHT($E9,4))+I$2,Vychodiská!$G$24:$BN$25,2,0))</f>
        <v>8600</v>
      </c>
      <c r="J9" s="73">
        <f>$F9*Vychodiská!$D$15*-1*IF(LEN($E9)=4,HLOOKUP($E9+J$2,Vychodiská!$G$24:$BN$25,2,0),HLOOKUP(VALUE(RIGHT($E9,4))+J$2,Vychodiská!$G$24:$BN$25,2,0))</f>
        <v>8800</v>
      </c>
      <c r="K9" s="73">
        <f>$F9*Vychodiská!$D$15*-1*IF(LEN($E9)=4,HLOOKUP($E9+K$2,Vychodiská!$G$24:$BN$25,2,0),HLOOKUP(VALUE(RIGHT($E9,4))+K$2,Vychodiská!$G$24:$BN$25,2,0))</f>
        <v>9000</v>
      </c>
      <c r="L9" s="73">
        <f>$F9*Vychodiská!$D$15*-1*IF(LEN($E9)=4,HLOOKUP($E9+L$2,Vychodiská!$G$24:$BN$25,2,0),HLOOKUP(VALUE(RIGHT($E9,4))+L$2,Vychodiská!$G$24:$BN$25,2,0))</f>
        <v>9100</v>
      </c>
      <c r="M9" s="73">
        <f>$F9*Vychodiská!$D$15*-1*IF(LEN($E9)=4,HLOOKUP($E9+M$2,Vychodiská!$G$24:$BN$25,2,0),HLOOKUP(VALUE(RIGHT($E9,4))+M$2,Vychodiská!$G$24:$BN$25,2,0))</f>
        <v>9200</v>
      </c>
      <c r="N9" s="73">
        <f>$F9*Vychodiská!$D$15*-1*IF(LEN($E9)=4,HLOOKUP($E9+N$2,Vychodiská!$G$24:$BN$25,2,0),HLOOKUP(VALUE(RIGHT($E9,4))+N$2,Vychodiská!$G$24:$BN$25,2,0))</f>
        <v>9300</v>
      </c>
      <c r="O9" s="73">
        <f>$F9*Vychodiská!$D$15*-1*IF(LEN($E9)=4,HLOOKUP($E9+O$2,Vychodiská!$G$24:$BN$25,2,0),HLOOKUP(VALUE(RIGHT($E9,4))+O$2,Vychodiská!$G$24:$BN$25,2,0))</f>
        <v>9400</v>
      </c>
      <c r="P9" s="73">
        <f>$F9*Vychodiská!$D$15*-1*IF(LEN($E9)=4,HLOOKUP($E9+P$2,Vychodiská!$G$24:$BN$25,2,0),HLOOKUP(VALUE(RIGHT($E9,4))+P$2,Vychodiská!$G$24:$BN$25,2,0))</f>
        <v>9500</v>
      </c>
      <c r="Q9" s="73">
        <f>$F9*Vychodiská!$D$15*-1*IF(LEN($E9)=4,HLOOKUP($E9+Q$2,Vychodiská!$G$24:$BN$25,2,0),HLOOKUP(VALUE(RIGHT($E9,4))+Q$2,Vychodiská!$G$24:$BN$25,2,0))</f>
        <v>9600</v>
      </c>
      <c r="R9" s="73">
        <f>$F9*Vychodiská!$D$15*-1*IF(LEN($E9)=4,HLOOKUP($E9+R$2,Vychodiská!$G$24:$BN$25,2,0),HLOOKUP(VALUE(RIGHT($E9,4))+R$2,Vychodiská!$G$24:$BN$25,2,0))</f>
        <v>9700</v>
      </c>
      <c r="S9" s="73">
        <f>$F9*Vychodiská!$D$15*-1*IF(LEN($E9)=4,HLOOKUP($E9+S$2,Vychodiská!$G$24:$BN$25,2,0),HLOOKUP(VALUE(RIGHT($E9,4))+S$2,Vychodiská!$G$24:$BN$25,2,0))</f>
        <v>9800</v>
      </c>
      <c r="T9" s="73">
        <f>$F9*Vychodiská!$D$15*-1*IF(LEN($E9)=4,HLOOKUP($E9+T$2,Vychodiská!$G$24:$BN$25,2,0),HLOOKUP(VALUE(RIGHT($E9,4))+T$2,Vychodiská!$G$24:$BN$25,2,0))</f>
        <v>9900</v>
      </c>
      <c r="U9" s="73">
        <f>$F9*Vychodiská!$D$15*-1*IF(LEN($E9)=4,HLOOKUP($E9+U$2,Vychodiská!$G$24:$BN$25,2,0),HLOOKUP(VALUE(RIGHT($E9,4))+U$2,Vychodiská!$G$24:$BN$25,2,0))</f>
        <v>10000</v>
      </c>
      <c r="V9" s="73">
        <f>$F9*Vychodiská!$D$15*-1*IF(LEN($E9)=4,HLOOKUP($E9+V$2,Vychodiská!$G$24:$BN$25,2,0),HLOOKUP(VALUE(RIGHT($E9,4))+V$2,Vychodiská!$G$24:$BN$25,2,0))</f>
        <v>10100</v>
      </c>
      <c r="W9" s="73">
        <f>$F9*Vychodiská!$D$15*-1*IF(LEN($E9)=4,HLOOKUP($E9+W$2,Vychodiská!$G$24:$BN$25,2,0),HLOOKUP(VALUE(RIGHT($E9,4))+W$2,Vychodiská!$G$24:$BN$25,2,0))</f>
        <v>10200</v>
      </c>
      <c r="X9" s="73">
        <f>$F9*Vychodiská!$D$15*-1*IF(LEN($E9)=4,HLOOKUP($E9+X$2,Vychodiská!$G$24:$BN$25,2,0),HLOOKUP(VALUE(RIGHT($E9,4))+X$2,Vychodiská!$G$24:$BN$25,2,0))</f>
        <v>10300</v>
      </c>
      <c r="Y9" s="73">
        <f>$F9*Vychodiská!$D$15*-1*IF(LEN($E9)=4,HLOOKUP($E9+Y$2,Vychodiská!$G$24:$BN$25,2,0),HLOOKUP(VALUE(RIGHT($E9,4))+Y$2,Vychodiská!$G$24:$BN$25,2,0))</f>
        <v>10400</v>
      </c>
      <c r="Z9" s="73">
        <f>$F9*Vychodiská!$D$15*-1*IF(LEN($E9)=4,HLOOKUP($E9+Z$2,Vychodiská!$G$24:$BN$25,2,0),HLOOKUP(VALUE(RIGHT($E9,4))+Z$2,Vychodiská!$G$24:$BN$25,2,0))</f>
        <v>10500</v>
      </c>
      <c r="AA9" s="73">
        <f>$F9*Vychodiská!$D$15*-1*IF(LEN($E9)=4,HLOOKUP($E9+AA$2,Vychodiská!$G$24:$BN$25,2,0),HLOOKUP(VALUE(RIGHT($E9,4))+AA$2,Vychodiská!$G$24:$BN$25,2,0))</f>
        <v>10600</v>
      </c>
      <c r="AB9" s="73">
        <f>$F9*Vychodiská!$D$15*-1*IF(LEN($E9)=4,HLOOKUP($E9+AB$2,Vychodiská!$G$24:$BN$25,2,0),HLOOKUP(VALUE(RIGHT($E9,4))+AB$2,Vychodiská!$G$24:$BN$25,2,0))</f>
        <v>10700</v>
      </c>
      <c r="AC9" s="73">
        <f>$F9*Vychodiská!$D$15*-1*IF(LEN($E9)=4,HLOOKUP($E9+AC$2,Vychodiská!$G$24:$BN$25,2,0),HLOOKUP(VALUE(RIGHT($E9,4))+AC$2,Vychodiská!$G$24:$BN$25,2,0))</f>
        <v>10800</v>
      </c>
      <c r="AD9" s="73">
        <f>$F9*Vychodiská!$D$15*-1*IF(LEN($E9)=4,HLOOKUP($E9+AD$2,Vychodiská!$G$24:$BN$25,2,0),HLOOKUP(VALUE(RIGHT($E9,4))+AD$2,Vychodiská!$G$24:$BN$25,2,0))</f>
        <v>10900</v>
      </c>
      <c r="AE9" s="73">
        <f>$F9*Vychodiská!$D$15*-1*IF(LEN($E9)=4,HLOOKUP($E9+AE$2,Vychodiská!$G$24:$BN$25,2,0),HLOOKUP(VALUE(RIGHT($E9,4))+AE$2,Vychodiská!$G$24:$BN$25,2,0))</f>
        <v>11000</v>
      </c>
      <c r="AF9" s="73">
        <f>$F9*Vychodiská!$D$15*-1*IF(LEN($E9)=4,HLOOKUP($E9+AF$2,Vychodiská!$G$24:$BN$25,2,0),HLOOKUP(VALUE(RIGHT($E9,4))+AF$2,Vychodiská!$G$24:$BN$25,2,0))</f>
        <v>11100</v>
      </c>
      <c r="AG9" s="73">
        <f>$F9*Vychodiská!$D$15*-1*IF(LEN($E9)=4,HLOOKUP($E9+AG$2,Vychodiská!$G$24:$BN$25,2,0),HLOOKUP(VALUE(RIGHT($E9,4))+AG$2,Vychodiská!$G$24:$BN$25,2,0))</f>
        <v>11200</v>
      </c>
      <c r="AH9" s="73">
        <f>$F9*Vychodiská!$D$15*-1*IF(LEN($E9)=4,HLOOKUP($E9+AH$2,Vychodiská!$G$24:$BN$25,2,0),HLOOKUP(VALUE(RIGHT($E9,4))+AH$2,Vychodiská!$G$24:$BN$25,2,0))</f>
        <v>11300</v>
      </c>
      <c r="AI9" s="73">
        <f>$F9*Vychodiská!$D$15*-1*IF(LEN($E9)=4,HLOOKUP($E9+AI$2,Vychodiská!$G$24:$BN$25,2,0),HLOOKUP(VALUE(RIGHT($E9,4))+AI$2,Vychodiská!$G$24:$BN$25,2,0))</f>
        <v>11400</v>
      </c>
      <c r="AJ9" s="74">
        <f>$F9*Vychodiská!$D$15*-1*IF(LEN($E9)=4,HLOOKUP($E9+AJ$2,Vychodiská!$G$24:$BN$25,2,0),HLOOKUP(VALUE(RIGHT($E9,4))+AJ$2,Vychodiská!$G$24:$BN$25,2,0))</f>
        <v>11500</v>
      </c>
      <c r="AK9" s="73">
        <f t="shared" si="1"/>
        <v>8200</v>
      </c>
      <c r="AL9" s="73">
        <f>SUM($G9:H9)</f>
        <v>16600</v>
      </c>
      <c r="AM9" s="73">
        <f>SUM($G9:I9)</f>
        <v>25200</v>
      </c>
      <c r="AN9" s="73">
        <f>SUM($G9:J9)</f>
        <v>34000</v>
      </c>
      <c r="AO9" s="73">
        <f>SUM($G9:K9)</f>
        <v>43000</v>
      </c>
      <c r="AP9" s="73">
        <f>SUM($G9:L9)</f>
        <v>52100</v>
      </c>
      <c r="AQ9" s="73">
        <f>SUM($G9:M9)</f>
        <v>61300</v>
      </c>
      <c r="AR9" s="73">
        <f>SUM($G9:N9)</f>
        <v>70600</v>
      </c>
      <c r="AS9" s="73">
        <f>SUM($G9:O9)</f>
        <v>80000</v>
      </c>
      <c r="AT9" s="73">
        <f>SUM($G9:P9)</f>
        <v>89500</v>
      </c>
      <c r="AU9" s="73">
        <f>SUM($G9:Q9)</f>
        <v>99100</v>
      </c>
      <c r="AV9" s="73">
        <f>SUM($G9:R9)</f>
        <v>108800</v>
      </c>
      <c r="AW9" s="73">
        <f>SUM($G9:S9)</f>
        <v>118600</v>
      </c>
      <c r="AX9" s="73">
        <f>SUM($G9:T9)</f>
        <v>128500</v>
      </c>
      <c r="AY9" s="73">
        <f>SUM($G9:U9)</f>
        <v>138500</v>
      </c>
      <c r="AZ9" s="73">
        <f>SUM($G9:V9)</f>
        <v>148600</v>
      </c>
      <c r="BA9" s="73">
        <f>SUM($G9:W9)</f>
        <v>158800</v>
      </c>
      <c r="BB9" s="73">
        <f>SUM($G9:X9)</f>
        <v>169100</v>
      </c>
      <c r="BC9" s="73">
        <f>SUM($G9:Y9)</f>
        <v>179500</v>
      </c>
      <c r="BD9" s="73">
        <f>SUM($G9:Z9)</f>
        <v>190000</v>
      </c>
      <c r="BE9" s="73">
        <f>SUM($G9:AA9)</f>
        <v>200600</v>
      </c>
      <c r="BF9" s="73">
        <f>SUM($G9:AB9)</f>
        <v>211300</v>
      </c>
      <c r="BG9" s="73">
        <f>SUM($G9:AC9)</f>
        <v>222100</v>
      </c>
      <c r="BH9" s="73">
        <f>SUM($G9:AD9)</f>
        <v>233000</v>
      </c>
      <c r="BI9" s="73">
        <f>SUM($G9:AE9)</f>
        <v>244000</v>
      </c>
      <c r="BJ9" s="73">
        <f>SUM($G9:AF9)</f>
        <v>255100</v>
      </c>
      <c r="BK9" s="73">
        <f>SUM($G9:AG9)</f>
        <v>266300</v>
      </c>
      <c r="BL9" s="73">
        <f>SUM($G9:AH9)</f>
        <v>277600</v>
      </c>
      <c r="BM9" s="73">
        <f>SUM($G9:AI9)</f>
        <v>289000</v>
      </c>
      <c r="BN9" s="73">
        <f>SUM($G9:AJ9)</f>
        <v>300500</v>
      </c>
      <c r="BO9" s="76">
        <f>IF(CU9&gt;0,G9/((1+Vychodiská!$C$168)^emisie_CO2!CU9),0)</f>
        <v>7083.4683079581027</v>
      </c>
      <c r="BP9" s="73">
        <f>IF(CV9&gt;0,H9/((1+Vychodiská!$C$168)^emisie_CO2!CV9),0)</f>
        <v>6910.7007882518083</v>
      </c>
      <c r="BQ9" s="73">
        <f>IF(CW9&gt;0,I9/((1+Vychodiská!$C$168)^emisie_CO2!CW9),0)</f>
        <v>6738.3250316287467</v>
      </c>
      <c r="BR9" s="73">
        <f>IF(CX9&gt;0,J9/((1+Vychodiská!$C$168)^emisie_CO2!CX9),0)</f>
        <v>6566.6954904023232</v>
      </c>
      <c r="BS9" s="73">
        <f>IF(CY9&gt;0,K9/((1+Vychodiská!$C$168)^emisie_CO2!CY9),0)</f>
        <v>6396.131971171093</v>
      </c>
      <c r="BT9" s="73">
        <f>IF(CZ9&gt;0,L9/((1+Vychodiská!$C$168)^emisie_CO2!CZ9),0)</f>
        <v>6159.2381944610534</v>
      </c>
      <c r="BU9" s="73">
        <f>IF(DA9&gt;0,M9/((1+Vychodiská!$C$168)^emisie_CO2!DA9),0)</f>
        <v>5930.4020292037349</v>
      </c>
      <c r="BV9" s="73">
        <f>IF(DB9&gt;0,N9/((1+Vychodiská!$C$168)^emisie_CO2!DB9),0)</f>
        <v>5709.3932579290613</v>
      </c>
      <c r="BW9" s="73">
        <f>IF(DC9&gt;0,O9/((1+Vychodiská!$C$168)^emisie_CO2!DC9),0)</f>
        <v>5495.9853174125119</v>
      </c>
      <c r="BX9" s="73">
        <f>IF(DD9&gt;0,P9/((1+Vychodiská!$C$168)^emisie_CO2!DD9),0)</f>
        <v>5289.9554726868155</v>
      </c>
      <c r="BY9" s="73">
        <f>IF(DE9&gt;0,Q9/((1+Vychodiská!$C$168)^emisie_CO2!DE9),0)</f>
        <v>5091.0849661948287</v>
      </c>
      <c r="BZ9" s="73">
        <f>IF(DF9&gt;0,R9/((1+Vychodiská!$C$168)^emisie_CO2!DF9),0)</f>
        <v>4899.1591440565326</v>
      </c>
      <c r="CA9" s="73">
        <f>IF(DG9&gt;0,S9/((1+Vychodiská!$C$168)^emisie_CO2!DG9),0)</f>
        <v>4713.967561291508</v>
      </c>
      <c r="CB9" s="73">
        <f>IF(DH9&gt;0,T9/((1+Vychodiská!$C$168)^emisie_CO2!DH9),0)</f>
        <v>4535.304067714862</v>
      </c>
      <c r="CC9" s="73">
        <f>IF(DI9&gt;0,U9/((1+Vychodiská!$C$168)^emisie_CO2!DI9),0)</f>
        <v>4362.9668761085732</v>
      </c>
      <c r="CD9" s="73">
        <f>IF(DJ9&gt;0,V9/((1+Vychodiská!$C$168)^emisie_CO2!DJ9),0)</f>
        <v>4196.7586141615793</v>
      </c>
      <c r="CE9" s="73">
        <f>IF(DK9&gt;0,W9/((1+Vychodiská!$C$168)^emisie_CO2!DK9),0)</f>
        <v>4036.4863615698364</v>
      </c>
      <c r="CF9" s="73">
        <f>IF(DL9&gt;0,X9/((1+Vychodiská!$C$168)^emisie_CO2!DL9),0)</f>
        <v>3881.9616735919062</v>
      </c>
      <c r="CG9" s="73">
        <f>IF(DM9&gt;0,Y9/((1+Vychodiská!$C$168)^emisie_CO2!DM9),0)</f>
        <v>3733.0005922659107</v>
      </c>
      <c r="CH9" s="73">
        <f>IF(DN9&gt;0,Z9/((1+Vychodiská!$C$168)^emisie_CO2!DN9),0)</f>
        <v>3589.4236464095297</v>
      </c>
      <c r="CI9" s="73">
        <f>IF(DO9&gt;0,AA9/((1+Vychodiská!$C$168)^emisie_CO2!DO9),0)</f>
        <v>3451.0558414458965</v>
      </c>
      <c r="CJ9" s="73">
        <f>IF(DP9&gt;0,AB9/((1+Vychodiská!$C$168)^emisie_CO2!DP9),0)</f>
        <v>3317.7266400243575</v>
      </c>
      <c r="CK9" s="73">
        <f>IF(DQ9&gt;0,AC9/((1+Vychodiská!$C$168)^emisie_CO2!DQ9),0)</f>
        <v>3189.2699343358308</v>
      </c>
      <c r="CL9" s="73">
        <f>IF(DR9&gt;0,AD9/((1+Vychodiská!$C$168)^emisie_CO2!DR9),0)</f>
        <v>3065.5240109577207</v>
      </c>
      <c r="CM9" s="73">
        <f>IF(DS9&gt;0,AE9/((1+Vychodiská!$C$168)^emisie_CO2!DS9),0)</f>
        <v>2946.3315090026149</v>
      </c>
      <c r="CN9" s="73">
        <f>IF(DT9&gt;0,AF9/((1+Vychodiská!$C$168)^emisie_CO2!DT9),0)</f>
        <v>2831.5393722882277</v>
      </c>
      <c r="CO9" s="73">
        <f>IF(DU9&gt;0,AG9/((1+Vychodiská!$C$168)^emisie_CO2!DU9),0)</f>
        <v>2720.9987961928909</v>
      </c>
      <c r="CP9" s="73">
        <f>IF(DV9&gt;0,AH9/((1+Vychodiská!$C$168)^emisie_CO2!DV9),0)</f>
        <v>2614.5651698111969</v>
      </c>
      <c r="CQ9" s="73">
        <f>IF(DW9&gt;0,AI9/((1+Vychodiská!$C$168)^emisie_CO2!DW9),0)</f>
        <v>2512.0980139778876</v>
      </c>
      <c r="CR9" s="74">
        <f>IF(DX9&gt;0,AJ9/((1+Vychodiská!$C$168)^emisie_CO2!DX9),0)</f>
        <v>2413.4609156846873</v>
      </c>
      <c r="CS9" s="77">
        <f t="shared" si="2"/>
        <v>134382.97956819163</v>
      </c>
      <c r="CT9" s="73"/>
      <c r="CU9" s="78">
        <f t="shared" si="3"/>
        <v>3</v>
      </c>
      <c r="CV9" s="78">
        <f t="shared" ref="CV9:DX9" si="9">IF(CU9=0,0,IF(CV$2&gt;$D9,0,CU9+1))</f>
        <v>4</v>
      </c>
      <c r="CW9" s="78">
        <f t="shared" si="9"/>
        <v>5</v>
      </c>
      <c r="CX9" s="78">
        <f t="shared" si="9"/>
        <v>6</v>
      </c>
      <c r="CY9" s="78">
        <f t="shared" si="9"/>
        <v>7</v>
      </c>
      <c r="CZ9" s="78">
        <f t="shared" si="9"/>
        <v>8</v>
      </c>
      <c r="DA9" s="78">
        <f t="shared" si="9"/>
        <v>9</v>
      </c>
      <c r="DB9" s="78">
        <f t="shared" si="9"/>
        <v>10</v>
      </c>
      <c r="DC9" s="78">
        <f t="shared" si="9"/>
        <v>11</v>
      </c>
      <c r="DD9" s="78">
        <f t="shared" si="9"/>
        <v>12</v>
      </c>
      <c r="DE9" s="78">
        <f t="shared" si="9"/>
        <v>13</v>
      </c>
      <c r="DF9" s="78">
        <f t="shared" si="9"/>
        <v>14</v>
      </c>
      <c r="DG9" s="78">
        <f t="shared" si="9"/>
        <v>15</v>
      </c>
      <c r="DH9" s="78">
        <f t="shared" si="9"/>
        <v>16</v>
      </c>
      <c r="DI9" s="78">
        <f t="shared" si="9"/>
        <v>17</v>
      </c>
      <c r="DJ9" s="78">
        <f t="shared" si="9"/>
        <v>18</v>
      </c>
      <c r="DK9" s="78">
        <f t="shared" si="9"/>
        <v>19</v>
      </c>
      <c r="DL9" s="78">
        <f t="shared" si="9"/>
        <v>20</v>
      </c>
      <c r="DM9" s="78">
        <f t="shared" si="9"/>
        <v>21</v>
      </c>
      <c r="DN9" s="78">
        <f t="shared" si="9"/>
        <v>22</v>
      </c>
      <c r="DO9" s="78">
        <f t="shared" si="9"/>
        <v>23</v>
      </c>
      <c r="DP9" s="78">
        <f t="shared" si="9"/>
        <v>24</v>
      </c>
      <c r="DQ9" s="78">
        <f t="shared" si="9"/>
        <v>25</v>
      </c>
      <c r="DR9" s="78">
        <f t="shared" si="9"/>
        <v>26</v>
      </c>
      <c r="DS9" s="78">
        <f t="shared" si="9"/>
        <v>27</v>
      </c>
      <c r="DT9" s="78">
        <f t="shared" si="9"/>
        <v>28</v>
      </c>
      <c r="DU9" s="78">
        <f t="shared" si="9"/>
        <v>29</v>
      </c>
      <c r="DV9" s="78">
        <f t="shared" si="9"/>
        <v>30</v>
      </c>
      <c r="DW9" s="78">
        <f t="shared" si="9"/>
        <v>31</v>
      </c>
      <c r="DX9" s="79">
        <f t="shared" si="9"/>
        <v>32</v>
      </c>
    </row>
    <row r="10" spans="1:128" s="80" customFormat="1" ht="31" customHeight="1" x14ac:dyDescent="0.35">
      <c r="A10" s="70">
        <v>8</v>
      </c>
      <c r="B10" s="71" t="s">
        <v>0</v>
      </c>
      <c r="C10" s="71" t="str">
        <f>INDEX(Data!$D$3:$D$29,MATCH(emisie_CO2!A10,Data!$A$3:$A$29,0))</f>
        <v>Modernizácia nadzemných častí primárnych napájačov SCZT</v>
      </c>
      <c r="D10" s="72">
        <f>INDEX(Data!$M$3:$M$29,MATCH(emisie_CO2!A10,Data!$A$3:$A$29,0))</f>
        <v>20</v>
      </c>
      <c r="E10" s="72" t="str">
        <f>INDEX(Data!$J$3:$J$29,MATCH(emisie_CO2!A10,Data!$A$3:$A$29,0))</f>
        <v>2023 - 2024</v>
      </c>
      <c r="F10" s="74">
        <f>INDEX(Data!$U$3:$U$29,MATCH(emisie_CO2!A10,Data!$A$3:$A$29,0))</f>
        <v>-661.40700000000004</v>
      </c>
      <c r="G10" s="73">
        <f>$F10*Vychodiská!$D$15*-1*IF(LEN($E10)=4,HLOOKUP($E10+G$2,Vychodiská!$G$24:$BN$25,2,0),HLOOKUP(VALUE(RIGHT($E10,4))+G$2,Vychodiská!$G$24:$BN$25,2,0))</f>
        <v>26456.280000000002</v>
      </c>
      <c r="H10" s="73">
        <f>$F10*Vychodiská!$D$15*-1*IF(LEN($E10)=4,HLOOKUP($E10+H$2,Vychodiská!$G$24:$BN$25,2,0),HLOOKUP(VALUE(RIGHT($E10,4))+H$2,Vychodiská!$G$24:$BN$25,2,0))</f>
        <v>27117.687000000002</v>
      </c>
      <c r="I10" s="73">
        <f>$F10*Vychodiská!$D$15*-1*IF(LEN($E10)=4,HLOOKUP($E10+I$2,Vychodiská!$G$24:$BN$25,2,0),HLOOKUP(VALUE(RIGHT($E10,4))+I$2,Vychodiská!$G$24:$BN$25,2,0))</f>
        <v>27779.094000000001</v>
      </c>
      <c r="J10" s="73">
        <f>$F10*Vychodiská!$D$15*-1*IF(LEN($E10)=4,HLOOKUP($E10+J$2,Vychodiská!$G$24:$BN$25,2,0),HLOOKUP(VALUE(RIGHT($E10,4))+J$2,Vychodiská!$G$24:$BN$25,2,0))</f>
        <v>28440.501</v>
      </c>
      <c r="K10" s="73">
        <f>$F10*Vychodiská!$D$15*-1*IF(LEN($E10)=4,HLOOKUP($E10+K$2,Vychodiská!$G$24:$BN$25,2,0),HLOOKUP(VALUE(RIGHT($E10,4))+K$2,Vychodiská!$G$24:$BN$25,2,0))</f>
        <v>29101.908000000003</v>
      </c>
      <c r="L10" s="73">
        <f>$F10*Vychodiská!$D$15*-1*IF(LEN($E10)=4,HLOOKUP($E10+L$2,Vychodiská!$G$24:$BN$25,2,0),HLOOKUP(VALUE(RIGHT($E10,4))+L$2,Vychodiská!$G$24:$BN$25,2,0))</f>
        <v>29763.315000000002</v>
      </c>
      <c r="M10" s="73">
        <f>$F10*Vychodiská!$D$15*-1*IF(LEN($E10)=4,HLOOKUP($E10+M$2,Vychodiská!$G$24:$BN$25,2,0),HLOOKUP(VALUE(RIGHT($E10,4))+M$2,Vychodiská!$G$24:$BN$25,2,0))</f>
        <v>30094.018500000002</v>
      </c>
      <c r="N10" s="73">
        <f>$F10*Vychodiská!$D$15*-1*IF(LEN($E10)=4,HLOOKUP($E10+N$2,Vychodiská!$G$24:$BN$25,2,0),HLOOKUP(VALUE(RIGHT($E10,4))+N$2,Vychodiská!$G$24:$BN$25,2,0))</f>
        <v>30424.722000000002</v>
      </c>
      <c r="O10" s="73">
        <f>$F10*Vychodiská!$D$15*-1*IF(LEN($E10)=4,HLOOKUP($E10+O$2,Vychodiská!$G$24:$BN$25,2,0),HLOOKUP(VALUE(RIGHT($E10,4))+O$2,Vychodiská!$G$24:$BN$25,2,0))</f>
        <v>30755.425500000001</v>
      </c>
      <c r="P10" s="73">
        <f>$F10*Vychodiská!$D$15*-1*IF(LEN($E10)=4,HLOOKUP($E10+P$2,Vychodiská!$G$24:$BN$25,2,0),HLOOKUP(VALUE(RIGHT($E10,4))+P$2,Vychodiská!$G$24:$BN$25,2,0))</f>
        <v>31086.129000000001</v>
      </c>
      <c r="Q10" s="73">
        <f>$F10*Vychodiská!$D$15*-1*IF(LEN($E10)=4,HLOOKUP($E10+Q$2,Vychodiská!$G$24:$BN$25,2,0),HLOOKUP(VALUE(RIGHT($E10,4))+Q$2,Vychodiská!$G$24:$BN$25,2,0))</f>
        <v>31416.8325</v>
      </c>
      <c r="R10" s="73">
        <f>$F10*Vychodiská!$D$15*-1*IF(LEN($E10)=4,HLOOKUP($E10+R$2,Vychodiská!$G$24:$BN$25,2,0),HLOOKUP(VALUE(RIGHT($E10,4))+R$2,Vychodiská!$G$24:$BN$25,2,0))</f>
        <v>31747.536</v>
      </c>
      <c r="S10" s="73">
        <f>$F10*Vychodiská!$D$15*-1*IF(LEN($E10)=4,HLOOKUP($E10+S$2,Vychodiská!$G$24:$BN$25,2,0),HLOOKUP(VALUE(RIGHT($E10,4))+S$2,Vychodiská!$G$24:$BN$25,2,0))</f>
        <v>32078.239500000003</v>
      </c>
      <c r="T10" s="73">
        <f>$F10*Vychodiská!$D$15*-1*IF(LEN($E10)=4,HLOOKUP($E10+T$2,Vychodiská!$G$24:$BN$25,2,0),HLOOKUP(VALUE(RIGHT($E10,4))+T$2,Vychodiská!$G$24:$BN$25,2,0))</f>
        <v>32408.943000000003</v>
      </c>
      <c r="U10" s="73">
        <f>$F10*Vychodiská!$D$15*-1*IF(LEN($E10)=4,HLOOKUP($E10+U$2,Vychodiská!$G$24:$BN$25,2,0),HLOOKUP(VALUE(RIGHT($E10,4))+U$2,Vychodiská!$G$24:$BN$25,2,0))</f>
        <v>32739.646500000003</v>
      </c>
      <c r="V10" s="73">
        <f>$F10*Vychodiská!$D$15*-1*IF(LEN($E10)=4,HLOOKUP($E10+V$2,Vychodiská!$G$24:$BN$25,2,0),HLOOKUP(VALUE(RIGHT($E10,4))+V$2,Vychodiská!$G$24:$BN$25,2,0))</f>
        <v>33070.35</v>
      </c>
      <c r="W10" s="73">
        <f>$F10*Vychodiská!$D$15*-1*IF(LEN($E10)=4,HLOOKUP($E10+W$2,Vychodiská!$G$24:$BN$25,2,0),HLOOKUP(VALUE(RIGHT($E10,4))+W$2,Vychodiská!$G$24:$BN$25,2,0))</f>
        <v>33401.053500000002</v>
      </c>
      <c r="X10" s="73">
        <f>$F10*Vychodiská!$D$15*-1*IF(LEN($E10)=4,HLOOKUP($E10+X$2,Vychodiská!$G$24:$BN$25,2,0),HLOOKUP(VALUE(RIGHT($E10,4))+X$2,Vychodiská!$G$24:$BN$25,2,0))</f>
        <v>33731.757000000005</v>
      </c>
      <c r="Y10" s="73">
        <f>$F10*Vychodiská!$D$15*-1*IF(LEN($E10)=4,HLOOKUP($E10+Y$2,Vychodiská!$G$24:$BN$25,2,0),HLOOKUP(VALUE(RIGHT($E10,4))+Y$2,Vychodiská!$G$24:$BN$25,2,0))</f>
        <v>34062.460500000001</v>
      </c>
      <c r="Z10" s="73">
        <f>$F10*Vychodiská!$D$15*-1*IF(LEN($E10)=4,HLOOKUP($E10+Z$2,Vychodiská!$G$24:$BN$25,2,0),HLOOKUP(VALUE(RIGHT($E10,4))+Z$2,Vychodiská!$G$24:$BN$25,2,0))</f>
        <v>34393.164000000004</v>
      </c>
      <c r="AA10" s="73">
        <f>$F10*Vychodiská!$D$15*-1*IF(LEN($E10)=4,HLOOKUP($E10+AA$2,Vychodiská!$G$24:$BN$25,2,0),HLOOKUP(VALUE(RIGHT($E10,4))+AA$2,Vychodiská!$G$24:$BN$25,2,0))</f>
        <v>34723.8675</v>
      </c>
      <c r="AB10" s="73">
        <f>$F10*Vychodiská!$D$15*-1*IF(LEN($E10)=4,HLOOKUP($E10+AB$2,Vychodiská!$G$24:$BN$25,2,0),HLOOKUP(VALUE(RIGHT($E10,4))+AB$2,Vychodiská!$G$24:$BN$25,2,0))</f>
        <v>35054.571000000004</v>
      </c>
      <c r="AC10" s="73">
        <f>$F10*Vychodiská!$D$15*-1*IF(LEN($E10)=4,HLOOKUP($E10+AC$2,Vychodiská!$G$24:$BN$25,2,0),HLOOKUP(VALUE(RIGHT($E10,4))+AC$2,Vychodiská!$G$24:$BN$25,2,0))</f>
        <v>35385.2745</v>
      </c>
      <c r="AD10" s="73">
        <f>$F10*Vychodiská!$D$15*-1*IF(LEN($E10)=4,HLOOKUP($E10+AD$2,Vychodiská!$G$24:$BN$25,2,0),HLOOKUP(VALUE(RIGHT($E10,4))+AD$2,Vychodiská!$G$24:$BN$25,2,0))</f>
        <v>35715.978000000003</v>
      </c>
      <c r="AE10" s="73">
        <f>$F10*Vychodiská!$D$15*-1*IF(LEN($E10)=4,HLOOKUP($E10+AE$2,Vychodiská!$G$24:$BN$25,2,0),HLOOKUP(VALUE(RIGHT($E10,4))+AE$2,Vychodiská!$G$24:$BN$25,2,0))</f>
        <v>36046.681499999999</v>
      </c>
      <c r="AF10" s="73">
        <f>$F10*Vychodiská!$D$15*-1*IF(LEN($E10)=4,HLOOKUP($E10+AF$2,Vychodiská!$G$24:$BN$25,2,0),HLOOKUP(VALUE(RIGHT($E10,4))+AF$2,Vychodiská!$G$24:$BN$25,2,0))</f>
        <v>36377.385000000002</v>
      </c>
      <c r="AG10" s="73">
        <f>$F10*Vychodiská!$D$15*-1*IF(LEN($E10)=4,HLOOKUP($E10+AG$2,Vychodiská!$G$24:$BN$25,2,0),HLOOKUP(VALUE(RIGHT($E10,4))+AG$2,Vychodiská!$G$24:$BN$25,2,0))</f>
        <v>36708.088500000005</v>
      </c>
      <c r="AH10" s="73">
        <f>$F10*Vychodiská!$D$15*-1*IF(LEN($E10)=4,HLOOKUP($E10+AH$2,Vychodiská!$G$24:$BN$25,2,0),HLOOKUP(VALUE(RIGHT($E10,4))+AH$2,Vychodiská!$G$24:$BN$25,2,0))</f>
        <v>37038.792000000001</v>
      </c>
      <c r="AI10" s="73">
        <f>$F10*Vychodiská!$D$15*-1*IF(LEN($E10)=4,HLOOKUP($E10+AI$2,Vychodiská!$G$24:$BN$25,2,0),HLOOKUP(VALUE(RIGHT($E10,4))+AI$2,Vychodiská!$G$24:$BN$25,2,0))</f>
        <v>37369.495500000005</v>
      </c>
      <c r="AJ10" s="74">
        <f>$F10*Vychodiská!$D$15*-1*IF(LEN($E10)=4,HLOOKUP($E10+AJ$2,Vychodiská!$G$24:$BN$25,2,0),HLOOKUP(VALUE(RIGHT($E10,4))+AJ$2,Vychodiská!$G$24:$BN$25,2,0))</f>
        <v>37700.199000000001</v>
      </c>
      <c r="AK10" s="73">
        <f t="shared" si="1"/>
        <v>26456.280000000002</v>
      </c>
      <c r="AL10" s="73">
        <f>SUM($G10:H10)</f>
        <v>53573.967000000004</v>
      </c>
      <c r="AM10" s="73">
        <f>SUM($G10:I10)</f>
        <v>81353.061000000002</v>
      </c>
      <c r="AN10" s="73">
        <f>SUM($G10:J10)</f>
        <v>109793.56200000001</v>
      </c>
      <c r="AO10" s="73">
        <f>SUM($G10:K10)</f>
        <v>138895.47</v>
      </c>
      <c r="AP10" s="73">
        <f>SUM($G10:L10)</f>
        <v>168658.785</v>
      </c>
      <c r="AQ10" s="73">
        <f>SUM($G10:M10)</f>
        <v>198752.80350000001</v>
      </c>
      <c r="AR10" s="73">
        <f>SUM($G10:N10)</f>
        <v>229177.52550000002</v>
      </c>
      <c r="AS10" s="73">
        <f>SUM($G10:O10)</f>
        <v>259932.95100000003</v>
      </c>
      <c r="AT10" s="73">
        <f>SUM($G10:P10)</f>
        <v>291019.08</v>
      </c>
      <c r="AU10" s="73">
        <f>SUM($G10:Q10)</f>
        <v>322435.91250000003</v>
      </c>
      <c r="AV10" s="73">
        <f>SUM($G10:R10)</f>
        <v>354183.44850000006</v>
      </c>
      <c r="AW10" s="73">
        <f>SUM($G10:S10)</f>
        <v>386261.68800000008</v>
      </c>
      <c r="AX10" s="73">
        <f>SUM($G10:T10)</f>
        <v>418670.63100000011</v>
      </c>
      <c r="AY10" s="73">
        <f>SUM($G10:U10)</f>
        <v>451410.27750000008</v>
      </c>
      <c r="AZ10" s="73">
        <f>SUM($G10:V10)</f>
        <v>484480.62750000006</v>
      </c>
      <c r="BA10" s="73">
        <f>SUM($G10:W10)</f>
        <v>517881.68100000004</v>
      </c>
      <c r="BB10" s="73">
        <f>SUM($G10:X10)</f>
        <v>551613.43800000008</v>
      </c>
      <c r="BC10" s="73">
        <f>SUM($G10:Y10)</f>
        <v>585675.89850000013</v>
      </c>
      <c r="BD10" s="73">
        <f>SUM($G10:Z10)</f>
        <v>620069.06250000012</v>
      </c>
      <c r="BE10" s="73">
        <f>SUM($G10:AA10)</f>
        <v>654792.93000000017</v>
      </c>
      <c r="BF10" s="73">
        <f>SUM($G10:AB10)</f>
        <v>689847.50100000016</v>
      </c>
      <c r="BG10" s="73">
        <f>SUM($G10:AC10)</f>
        <v>725232.77550000022</v>
      </c>
      <c r="BH10" s="73">
        <f>SUM($G10:AD10)</f>
        <v>760948.75350000022</v>
      </c>
      <c r="BI10" s="73">
        <f>SUM($G10:AE10)</f>
        <v>796995.43500000017</v>
      </c>
      <c r="BJ10" s="73">
        <f>SUM($G10:AF10)</f>
        <v>833372.82000000018</v>
      </c>
      <c r="BK10" s="73">
        <f>SUM($G10:AG10)</f>
        <v>870080.90850000014</v>
      </c>
      <c r="BL10" s="73">
        <f>SUM($G10:AH10)</f>
        <v>907119.70050000015</v>
      </c>
      <c r="BM10" s="73">
        <f>SUM($G10:AI10)</f>
        <v>944489.19600000011</v>
      </c>
      <c r="BN10" s="73">
        <f>SUM($G10:AJ10)</f>
        <v>982189.39500000014</v>
      </c>
      <c r="BO10" s="76">
        <f>IF(CU10&gt;0,G10/((1+Vychodiská!$C$168)^emisie_CO2!CU10),0)</f>
        <v>22853.929381276321</v>
      </c>
      <c r="BP10" s="73">
        <f>IF(CV10&gt;0,H10/((1+Vychodiská!$C$168)^emisie_CO2!CV10),0)</f>
        <v>22309.788205531648</v>
      </c>
      <c r="BQ10" s="73">
        <f>IF(CW10&gt;0,I10/((1+Vychodiská!$C$168)^emisie_CO2!CW10),0)</f>
        <v>21765.647029786971</v>
      </c>
      <c r="BR10" s="73">
        <f>IF(CX10&gt;0,J10/((1+Vychodiská!$C$168)^emisie_CO2!CX10),0)</f>
        <v>21222.739734259405</v>
      </c>
      <c r="BS10" s="73">
        <f>IF(CY10&gt;0,K10/((1+Vychodiská!$C$168)^emisie_CO2!CY10),0)</f>
        <v>20682.182686764423</v>
      </c>
      <c r="BT10" s="73">
        <f>IF(CZ10&gt;0,L10/((1+Vychodiská!$C$168)^emisie_CO2!CZ10),0)</f>
        <v>20144.983136458857</v>
      </c>
      <c r="BU10" s="73">
        <f>IF(DA10&gt;0,M10/((1+Vychodiská!$C$168)^emisie_CO2!DA10),0)</f>
        <v>19398.872649923342</v>
      </c>
      <c r="BV10" s="73">
        <f>IF(DB10&gt;0,N10/((1+Vychodiská!$C$168)^emisie_CO2!DB10),0)</f>
        <v>18678.140071093119</v>
      </c>
      <c r="BW10" s="73">
        <f>IF(DC10&gt;0,O10/((1+Vychodiská!$C$168)^emisie_CO2!DC10),0)</f>
        <v>17982.060316890889</v>
      </c>
      <c r="BX10" s="73">
        <f>IF(DD10&gt;0,P10/((1+Vychodiská!$C$168)^emisie_CO2!DD10),0)</f>
        <v>17309.919813494562</v>
      </c>
      <c r="BY10" s="73">
        <f>IF(DE10&gt;0,Q10/((1+Vychodiská!$C$168)^emisie_CO2!DE10),0)</f>
        <v>16661.017044396991</v>
      </c>
      <c r="BZ10" s="73">
        <f>IF(DF10&gt;0,R10/((1+Vychodiská!$C$168)^emisie_CO2!DF10),0)</f>
        <v>16034.663020171543</v>
      </c>
      <c r="CA10" s="73">
        <f>IF(DG10&gt;0,S10/((1+Vychodiská!$C$168)^emisie_CO2!DG10),0)</f>
        <v>15430.181676157135</v>
      </c>
      <c r="CB10" s="73">
        <f>IF(DH10&gt;0,T10/((1+Vychodiská!$C$168)^emisie_CO2!DH10),0)</f>
        <v>14846.910203862537</v>
      </c>
      <c r="CC10" s="73">
        <f>IF(DI10&gt;0,U10/((1+Vychodiská!$C$168)^emisie_CO2!DI10),0)</f>
        <v>14284.199321500399</v>
      </c>
      <c r="CD10" s="73">
        <f>IF(DJ10&gt;0,V10/((1+Vychodiská!$C$168)^emisie_CO2!DJ10),0)</f>
        <v>13741.413488696871</v>
      </c>
      <c r="CE10" s="73">
        <f>IF(DK10&gt;0,W10/((1+Vychodiská!$C$168)^emisie_CO2!DK10),0)</f>
        <v>13217.931070079849</v>
      </c>
      <c r="CF10" s="73">
        <f>IF(DL10&gt;0,X10/((1+Vychodiská!$C$168)^emisie_CO2!DL10),0)</f>
        <v>12713.144452127721</v>
      </c>
      <c r="CG10" s="73">
        <f>IF(DM10&gt;0,Y10/((1+Vychodiská!$C$168)^emisie_CO2!DM10),0)</f>
        <v>12226.460117359058</v>
      </c>
      <c r="CH10" s="73">
        <f>IF(DN10&gt;0,Z10/((1+Vychodiská!$C$168)^emisie_CO2!DN10),0)</f>
        <v>11757.298679661046</v>
      </c>
      <c r="CI10" s="73">
        <f>IF(DO10&gt;0,AA10/((1+Vychodiská!$C$168)^emisie_CO2!DO10),0)</f>
        <v>0</v>
      </c>
      <c r="CJ10" s="73">
        <f>IF(DP10&gt;0,AB10/((1+Vychodiská!$C$168)^emisie_CO2!DP10),0)</f>
        <v>0</v>
      </c>
      <c r="CK10" s="73">
        <f>IF(DQ10&gt;0,AC10/((1+Vychodiská!$C$168)^emisie_CO2!DQ10),0)</f>
        <v>0</v>
      </c>
      <c r="CL10" s="73">
        <f>IF(DR10&gt;0,AD10/((1+Vychodiská!$C$168)^emisie_CO2!DR10),0)</f>
        <v>0</v>
      </c>
      <c r="CM10" s="73">
        <f>IF(DS10&gt;0,AE10/((1+Vychodiská!$C$168)^emisie_CO2!DS10),0)</f>
        <v>0</v>
      </c>
      <c r="CN10" s="73">
        <f>IF(DT10&gt;0,AF10/((1+Vychodiská!$C$168)^emisie_CO2!DT10),0)</f>
        <v>0</v>
      </c>
      <c r="CO10" s="73">
        <f>IF(DU10&gt;0,AG10/((1+Vychodiská!$C$168)^emisie_CO2!DU10),0)</f>
        <v>0</v>
      </c>
      <c r="CP10" s="73">
        <f>IF(DV10&gt;0,AH10/((1+Vychodiská!$C$168)^emisie_CO2!DV10),0)</f>
        <v>0</v>
      </c>
      <c r="CQ10" s="73">
        <f>IF(DW10&gt;0,AI10/((1+Vychodiská!$C$168)^emisie_CO2!DW10),0)</f>
        <v>0</v>
      </c>
      <c r="CR10" s="74">
        <f>IF(DX10&gt;0,AJ10/((1+Vychodiská!$C$168)^emisie_CO2!DX10),0)</f>
        <v>0</v>
      </c>
      <c r="CS10" s="77">
        <f t="shared" si="2"/>
        <v>343261.48209949268</v>
      </c>
      <c r="CT10" s="73"/>
      <c r="CU10" s="78">
        <f t="shared" si="3"/>
        <v>3</v>
      </c>
      <c r="CV10" s="78">
        <f t="shared" ref="CV10:DX10" si="10">IF(CU10=0,0,IF(CV$2&gt;$D10,0,CU10+1))</f>
        <v>4</v>
      </c>
      <c r="CW10" s="78">
        <f t="shared" si="10"/>
        <v>5</v>
      </c>
      <c r="CX10" s="78">
        <f t="shared" si="10"/>
        <v>6</v>
      </c>
      <c r="CY10" s="78">
        <f t="shared" si="10"/>
        <v>7</v>
      </c>
      <c r="CZ10" s="78">
        <f t="shared" si="10"/>
        <v>8</v>
      </c>
      <c r="DA10" s="78">
        <f t="shared" si="10"/>
        <v>9</v>
      </c>
      <c r="DB10" s="78">
        <f t="shared" si="10"/>
        <v>10</v>
      </c>
      <c r="DC10" s="78">
        <f t="shared" si="10"/>
        <v>11</v>
      </c>
      <c r="DD10" s="78">
        <f t="shared" si="10"/>
        <v>12</v>
      </c>
      <c r="DE10" s="78">
        <f t="shared" si="10"/>
        <v>13</v>
      </c>
      <c r="DF10" s="78">
        <f t="shared" si="10"/>
        <v>14</v>
      </c>
      <c r="DG10" s="78">
        <f t="shared" si="10"/>
        <v>15</v>
      </c>
      <c r="DH10" s="78">
        <f t="shared" si="10"/>
        <v>16</v>
      </c>
      <c r="DI10" s="78">
        <f t="shared" si="10"/>
        <v>17</v>
      </c>
      <c r="DJ10" s="78">
        <f t="shared" si="10"/>
        <v>18</v>
      </c>
      <c r="DK10" s="78">
        <f t="shared" si="10"/>
        <v>19</v>
      </c>
      <c r="DL10" s="78">
        <f t="shared" si="10"/>
        <v>20</v>
      </c>
      <c r="DM10" s="78">
        <f t="shared" si="10"/>
        <v>21</v>
      </c>
      <c r="DN10" s="78">
        <f t="shared" si="10"/>
        <v>22</v>
      </c>
      <c r="DO10" s="78">
        <f t="shared" si="10"/>
        <v>0</v>
      </c>
      <c r="DP10" s="78">
        <f t="shared" si="10"/>
        <v>0</v>
      </c>
      <c r="DQ10" s="78">
        <f t="shared" si="10"/>
        <v>0</v>
      </c>
      <c r="DR10" s="78">
        <f t="shared" si="10"/>
        <v>0</v>
      </c>
      <c r="DS10" s="78">
        <f t="shared" si="10"/>
        <v>0</v>
      </c>
      <c r="DT10" s="78">
        <f t="shared" si="10"/>
        <v>0</v>
      </c>
      <c r="DU10" s="78">
        <f t="shared" si="10"/>
        <v>0</v>
      </c>
      <c r="DV10" s="78">
        <f t="shared" si="10"/>
        <v>0</v>
      </c>
      <c r="DW10" s="78">
        <f t="shared" si="10"/>
        <v>0</v>
      </c>
      <c r="DX10" s="79">
        <f t="shared" si="10"/>
        <v>0</v>
      </c>
    </row>
    <row r="11" spans="1:128" s="80" customFormat="1" ht="31" customHeight="1" x14ac:dyDescent="0.35">
      <c r="A11" s="70">
        <v>9</v>
      </c>
      <c r="B11" s="71" t="s">
        <v>0</v>
      </c>
      <c r="C11" s="71" t="str">
        <f>INDEX(Data!$D$3:$D$29,MATCH(emisie_CO2!A11,Data!$A$3:$A$29,0))</f>
        <v>2. časť  - Modernizácia nadzemných častí primárnych napájačov SCZT</v>
      </c>
      <c r="D11" s="72">
        <f>INDEX(Data!$M$3:$M$29,MATCH(emisie_CO2!A11,Data!$A$3:$A$29,0))</f>
        <v>20</v>
      </c>
      <c r="E11" s="72" t="str">
        <f>INDEX(Data!$J$3:$J$29,MATCH(emisie_CO2!A11,Data!$A$3:$A$29,0))</f>
        <v>2023 - 2024</v>
      </c>
      <c r="F11" s="74">
        <f>INDEX(Data!$U$3:$U$29,MATCH(emisie_CO2!A11,Data!$A$3:$A$29,0))</f>
        <v>-682.88699999999994</v>
      </c>
      <c r="G11" s="73">
        <f>$F11*Vychodiská!$D$15*-1*IF(LEN($E11)=4,HLOOKUP($E11+G$2,Vychodiská!$G$24:$BN$25,2,0),HLOOKUP(VALUE(RIGHT($E11,4))+G$2,Vychodiská!$G$24:$BN$25,2,0))</f>
        <v>27315.479999999996</v>
      </c>
      <c r="H11" s="73">
        <f>$F11*Vychodiská!$D$15*-1*IF(LEN($E11)=4,HLOOKUP($E11+H$2,Vychodiská!$G$24:$BN$25,2,0),HLOOKUP(VALUE(RIGHT($E11,4))+H$2,Vychodiská!$G$24:$BN$25,2,0))</f>
        <v>27998.366999999998</v>
      </c>
      <c r="I11" s="73">
        <f>$F11*Vychodiská!$D$15*-1*IF(LEN($E11)=4,HLOOKUP($E11+I$2,Vychodiská!$G$24:$BN$25,2,0),HLOOKUP(VALUE(RIGHT($E11,4))+I$2,Vychodiská!$G$24:$BN$25,2,0))</f>
        <v>28681.253999999997</v>
      </c>
      <c r="J11" s="73">
        <f>$F11*Vychodiská!$D$15*-1*IF(LEN($E11)=4,HLOOKUP($E11+J$2,Vychodiská!$G$24:$BN$25,2,0),HLOOKUP(VALUE(RIGHT($E11,4))+J$2,Vychodiská!$G$24:$BN$25,2,0))</f>
        <v>29364.140999999996</v>
      </c>
      <c r="K11" s="73">
        <f>$F11*Vychodiská!$D$15*-1*IF(LEN($E11)=4,HLOOKUP($E11+K$2,Vychodiská!$G$24:$BN$25,2,0),HLOOKUP(VALUE(RIGHT($E11,4))+K$2,Vychodiská!$G$24:$BN$25,2,0))</f>
        <v>30047.027999999998</v>
      </c>
      <c r="L11" s="73">
        <f>$F11*Vychodiská!$D$15*-1*IF(LEN($E11)=4,HLOOKUP($E11+L$2,Vychodiská!$G$24:$BN$25,2,0),HLOOKUP(VALUE(RIGHT($E11,4))+L$2,Vychodiská!$G$24:$BN$25,2,0))</f>
        <v>30729.914999999997</v>
      </c>
      <c r="M11" s="73">
        <f>$F11*Vychodiská!$D$15*-1*IF(LEN($E11)=4,HLOOKUP($E11+M$2,Vychodiská!$G$24:$BN$25,2,0),HLOOKUP(VALUE(RIGHT($E11,4))+M$2,Vychodiská!$G$24:$BN$25,2,0))</f>
        <v>31071.358499999998</v>
      </c>
      <c r="N11" s="73">
        <f>$F11*Vychodiská!$D$15*-1*IF(LEN($E11)=4,HLOOKUP($E11+N$2,Vychodiská!$G$24:$BN$25,2,0),HLOOKUP(VALUE(RIGHT($E11,4))+N$2,Vychodiská!$G$24:$BN$25,2,0))</f>
        <v>31412.801999999996</v>
      </c>
      <c r="O11" s="73">
        <f>$F11*Vychodiská!$D$15*-1*IF(LEN($E11)=4,HLOOKUP($E11+O$2,Vychodiská!$G$24:$BN$25,2,0),HLOOKUP(VALUE(RIGHT($E11,4))+O$2,Vychodiská!$G$24:$BN$25,2,0))</f>
        <v>31754.245499999997</v>
      </c>
      <c r="P11" s="73">
        <f>$F11*Vychodiská!$D$15*-1*IF(LEN($E11)=4,HLOOKUP($E11+P$2,Vychodiská!$G$24:$BN$25,2,0),HLOOKUP(VALUE(RIGHT($E11,4))+P$2,Vychodiská!$G$24:$BN$25,2,0))</f>
        <v>32095.688999999998</v>
      </c>
      <c r="Q11" s="73">
        <f>$F11*Vychodiská!$D$15*-1*IF(LEN($E11)=4,HLOOKUP($E11+Q$2,Vychodiská!$G$24:$BN$25,2,0),HLOOKUP(VALUE(RIGHT($E11,4))+Q$2,Vychodiská!$G$24:$BN$25,2,0))</f>
        <v>32437.132499999996</v>
      </c>
      <c r="R11" s="73">
        <f>$F11*Vychodiská!$D$15*-1*IF(LEN($E11)=4,HLOOKUP($E11+R$2,Vychodiská!$G$24:$BN$25,2,0),HLOOKUP(VALUE(RIGHT($E11,4))+R$2,Vychodiská!$G$24:$BN$25,2,0))</f>
        <v>32778.576000000001</v>
      </c>
      <c r="S11" s="73">
        <f>$F11*Vychodiská!$D$15*-1*IF(LEN($E11)=4,HLOOKUP($E11+S$2,Vychodiská!$G$24:$BN$25,2,0),HLOOKUP(VALUE(RIGHT($E11,4))+S$2,Vychodiská!$G$24:$BN$25,2,0))</f>
        <v>33120.019499999995</v>
      </c>
      <c r="T11" s="73">
        <f>$F11*Vychodiská!$D$15*-1*IF(LEN($E11)=4,HLOOKUP($E11+T$2,Vychodiská!$G$24:$BN$25,2,0),HLOOKUP(VALUE(RIGHT($E11,4))+T$2,Vychodiská!$G$24:$BN$25,2,0))</f>
        <v>33461.462999999996</v>
      </c>
      <c r="U11" s="73">
        <f>$F11*Vychodiská!$D$15*-1*IF(LEN($E11)=4,HLOOKUP($E11+U$2,Vychodiská!$G$24:$BN$25,2,0),HLOOKUP(VALUE(RIGHT($E11,4))+U$2,Vychodiská!$G$24:$BN$25,2,0))</f>
        <v>33802.906499999997</v>
      </c>
      <c r="V11" s="73">
        <f>$F11*Vychodiská!$D$15*-1*IF(LEN($E11)=4,HLOOKUP($E11+V$2,Vychodiská!$G$24:$BN$25,2,0),HLOOKUP(VALUE(RIGHT($E11,4))+V$2,Vychodiská!$G$24:$BN$25,2,0))</f>
        <v>34144.35</v>
      </c>
      <c r="W11" s="73">
        <f>$F11*Vychodiská!$D$15*-1*IF(LEN($E11)=4,HLOOKUP($E11+W$2,Vychodiská!$G$24:$BN$25,2,0),HLOOKUP(VALUE(RIGHT($E11,4))+W$2,Vychodiská!$G$24:$BN$25,2,0))</f>
        <v>34485.7935</v>
      </c>
      <c r="X11" s="73">
        <f>$F11*Vychodiská!$D$15*-1*IF(LEN($E11)=4,HLOOKUP($E11+X$2,Vychodiská!$G$24:$BN$25,2,0),HLOOKUP(VALUE(RIGHT($E11,4))+X$2,Vychodiská!$G$24:$BN$25,2,0))</f>
        <v>34827.236999999994</v>
      </c>
      <c r="Y11" s="73">
        <f>$F11*Vychodiská!$D$15*-1*IF(LEN($E11)=4,HLOOKUP($E11+Y$2,Vychodiská!$G$24:$BN$25,2,0),HLOOKUP(VALUE(RIGHT($E11,4))+Y$2,Vychodiská!$G$24:$BN$25,2,0))</f>
        <v>35168.680499999995</v>
      </c>
      <c r="Z11" s="73">
        <f>$F11*Vychodiská!$D$15*-1*IF(LEN($E11)=4,HLOOKUP($E11+Z$2,Vychodiská!$G$24:$BN$25,2,0),HLOOKUP(VALUE(RIGHT($E11,4))+Z$2,Vychodiská!$G$24:$BN$25,2,0))</f>
        <v>35510.123999999996</v>
      </c>
      <c r="AA11" s="73">
        <f>$F11*Vychodiská!$D$15*-1*IF(LEN($E11)=4,HLOOKUP($E11+AA$2,Vychodiská!$G$24:$BN$25,2,0),HLOOKUP(VALUE(RIGHT($E11,4))+AA$2,Vychodiská!$G$24:$BN$25,2,0))</f>
        <v>35851.567499999997</v>
      </c>
      <c r="AB11" s="73">
        <f>$F11*Vychodiská!$D$15*-1*IF(LEN($E11)=4,HLOOKUP($E11+AB$2,Vychodiská!$G$24:$BN$25,2,0),HLOOKUP(VALUE(RIGHT($E11,4))+AB$2,Vychodiská!$G$24:$BN$25,2,0))</f>
        <v>36193.010999999999</v>
      </c>
      <c r="AC11" s="73">
        <f>$F11*Vychodiská!$D$15*-1*IF(LEN($E11)=4,HLOOKUP($E11+AC$2,Vychodiská!$G$24:$BN$25,2,0),HLOOKUP(VALUE(RIGHT($E11,4))+AC$2,Vychodiská!$G$24:$BN$25,2,0))</f>
        <v>36534.4545</v>
      </c>
      <c r="AD11" s="73">
        <f>$F11*Vychodiská!$D$15*-1*IF(LEN($E11)=4,HLOOKUP($E11+AD$2,Vychodiská!$G$24:$BN$25,2,0),HLOOKUP(VALUE(RIGHT($E11,4))+AD$2,Vychodiská!$G$24:$BN$25,2,0))</f>
        <v>36875.897999999994</v>
      </c>
      <c r="AE11" s="73">
        <f>$F11*Vychodiská!$D$15*-1*IF(LEN($E11)=4,HLOOKUP($E11+AE$2,Vychodiská!$G$24:$BN$25,2,0),HLOOKUP(VALUE(RIGHT($E11,4))+AE$2,Vychodiská!$G$24:$BN$25,2,0))</f>
        <v>37217.341499999995</v>
      </c>
      <c r="AF11" s="73">
        <f>$F11*Vychodiská!$D$15*-1*IF(LEN($E11)=4,HLOOKUP($E11+AF$2,Vychodiská!$G$24:$BN$25,2,0),HLOOKUP(VALUE(RIGHT($E11,4))+AF$2,Vychodiská!$G$24:$BN$25,2,0))</f>
        <v>37558.784999999996</v>
      </c>
      <c r="AG11" s="73">
        <f>$F11*Vychodiská!$D$15*-1*IF(LEN($E11)=4,HLOOKUP($E11+AG$2,Vychodiská!$G$24:$BN$25,2,0),HLOOKUP(VALUE(RIGHT($E11,4))+AG$2,Vychodiská!$G$24:$BN$25,2,0))</f>
        <v>37900.228499999997</v>
      </c>
      <c r="AH11" s="73">
        <f>$F11*Vychodiská!$D$15*-1*IF(LEN($E11)=4,HLOOKUP($E11+AH$2,Vychodiská!$G$24:$BN$25,2,0),HLOOKUP(VALUE(RIGHT($E11,4))+AH$2,Vychodiská!$G$24:$BN$25,2,0))</f>
        <v>38241.671999999999</v>
      </c>
      <c r="AI11" s="73">
        <f>$F11*Vychodiská!$D$15*-1*IF(LEN($E11)=4,HLOOKUP($E11+AI$2,Vychodiská!$G$24:$BN$25,2,0),HLOOKUP(VALUE(RIGHT($E11,4))+AI$2,Vychodiská!$G$24:$BN$25,2,0))</f>
        <v>38583.1155</v>
      </c>
      <c r="AJ11" s="74">
        <f>$F11*Vychodiská!$D$15*-1*IF(LEN($E11)=4,HLOOKUP($E11+AJ$2,Vychodiská!$G$24:$BN$25,2,0),HLOOKUP(VALUE(RIGHT($E11,4))+AJ$2,Vychodiská!$G$24:$BN$25,2,0))</f>
        <v>38924.558999999994</v>
      </c>
      <c r="AK11" s="73">
        <f t="shared" si="1"/>
        <v>27315.479999999996</v>
      </c>
      <c r="AL11" s="73">
        <f>SUM($G11:H11)</f>
        <v>55313.846999999994</v>
      </c>
      <c r="AM11" s="73">
        <f>SUM($G11:I11)</f>
        <v>83995.100999999995</v>
      </c>
      <c r="AN11" s="73">
        <f>SUM($G11:J11)</f>
        <v>113359.242</v>
      </c>
      <c r="AO11" s="73">
        <f>SUM($G11:K11)</f>
        <v>143406.26999999999</v>
      </c>
      <c r="AP11" s="73">
        <f>SUM($G11:L11)</f>
        <v>174136.185</v>
      </c>
      <c r="AQ11" s="73">
        <f>SUM($G11:M11)</f>
        <v>205207.5435</v>
      </c>
      <c r="AR11" s="73">
        <f>SUM($G11:N11)</f>
        <v>236620.3455</v>
      </c>
      <c r="AS11" s="73">
        <f>SUM($G11:O11)</f>
        <v>268374.59100000001</v>
      </c>
      <c r="AT11" s="73">
        <f>SUM($G11:P11)</f>
        <v>300470.28000000003</v>
      </c>
      <c r="AU11" s="73">
        <f>SUM($G11:Q11)</f>
        <v>332907.41250000003</v>
      </c>
      <c r="AV11" s="73">
        <f>SUM($G11:R11)</f>
        <v>365685.98850000004</v>
      </c>
      <c r="AW11" s="73">
        <f>SUM($G11:S11)</f>
        <v>398806.00800000003</v>
      </c>
      <c r="AX11" s="73">
        <f>SUM($G11:T11)</f>
        <v>432267.47100000002</v>
      </c>
      <c r="AY11" s="73">
        <f>SUM($G11:U11)</f>
        <v>466070.3775</v>
      </c>
      <c r="AZ11" s="73">
        <f>SUM($G11:V11)</f>
        <v>500214.72749999998</v>
      </c>
      <c r="BA11" s="73">
        <f>SUM($G11:W11)</f>
        <v>534700.52099999995</v>
      </c>
      <c r="BB11" s="73">
        <f>SUM($G11:X11)</f>
        <v>569527.75799999991</v>
      </c>
      <c r="BC11" s="73">
        <f>SUM($G11:Y11)</f>
        <v>604696.43849999993</v>
      </c>
      <c r="BD11" s="73">
        <f>SUM($G11:Z11)</f>
        <v>640206.56249999988</v>
      </c>
      <c r="BE11" s="73">
        <f>SUM($G11:AA11)</f>
        <v>676058.12999999989</v>
      </c>
      <c r="BF11" s="73">
        <f>SUM($G11:AB11)</f>
        <v>712251.14099999983</v>
      </c>
      <c r="BG11" s="73">
        <f>SUM($G11:AC11)</f>
        <v>748785.59549999982</v>
      </c>
      <c r="BH11" s="73">
        <f>SUM($G11:AD11)</f>
        <v>785661.49349999987</v>
      </c>
      <c r="BI11" s="73">
        <f>SUM($G11:AE11)</f>
        <v>822878.83499999985</v>
      </c>
      <c r="BJ11" s="73">
        <f>SUM($G11:AF11)</f>
        <v>860437.61999999988</v>
      </c>
      <c r="BK11" s="73">
        <f>SUM($G11:AG11)</f>
        <v>898337.84849999985</v>
      </c>
      <c r="BL11" s="73">
        <f>SUM($G11:AH11)</f>
        <v>936579.52049999987</v>
      </c>
      <c r="BM11" s="73">
        <f>SUM($G11:AI11)</f>
        <v>975162.63599999982</v>
      </c>
      <c r="BN11" s="73">
        <f>SUM($G11:AJ11)</f>
        <v>1014087.1949999998</v>
      </c>
      <c r="BO11" s="76">
        <f>IF(CU11&gt;0,G11/((1+Vychodiská!$C$168)^emisie_CO2!CU11),0)</f>
        <v>23596.138645934559</v>
      </c>
      <c r="BP11" s="73">
        <f>IF(CV11&gt;0,H11/((1+Vychodiská!$C$168)^emisie_CO2!CV11),0)</f>
        <v>23034.325821031358</v>
      </c>
      <c r="BQ11" s="73">
        <f>IF(CW11&gt;0,I11/((1+Vychodiská!$C$168)^emisie_CO2!CW11),0)</f>
        <v>22472.512996128153</v>
      </c>
      <c r="BR11" s="73">
        <f>IF(CX11&gt;0,J11/((1+Vychodiská!$C$168)^emisie_CO2!CX11),0)</f>
        <v>21911.974123208856</v>
      </c>
      <c r="BS11" s="73">
        <f>IF(CY11&gt;0,K11/((1+Vychodiská!$C$168)^emisie_CO2!CY11),0)</f>
        <v>21353.861825497002</v>
      </c>
      <c r="BT11" s="73">
        <f>IF(CZ11&gt;0,L11/((1+Vychodiská!$C$168)^emisie_CO2!CZ11),0)</f>
        <v>20799.216063795782</v>
      </c>
      <c r="BU11" s="73">
        <f>IF(DA11&gt;0,M11/((1+Vychodiská!$C$168)^emisie_CO2!DA11),0)</f>
        <v>20028.874728099643</v>
      </c>
      <c r="BV11" s="73">
        <f>IF(DB11&gt;0,N11/((1+Vychodiská!$C$168)^emisie_CO2!DB11),0)</f>
        <v>19284.73547865167</v>
      </c>
      <c r="BW11" s="73">
        <f>IF(DC11&gt;0,O11/((1+Vychodiská!$C$168)^emisie_CO2!DC11),0)</f>
        <v>18566.049684416201</v>
      </c>
      <c r="BX11" s="73">
        <f>IF(DD11&gt;0,P11/((1+Vychodiská!$C$168)^emisie_CO2!DD11),0)</f>
        <v>17872.080597389897</v>
      </c>
      <c r="BY11" s="73">
        <f>IF(DE11&gt;0,Q11/((1+Vychodiská!$C$168)^emisie_CO2!DE11),0)</f>
        <v>17202.103918460383</v>
      </c>
      <c r="BZ11" s="73">
        <f>IF(DF11&gt;0,R11/((1+Vychodiská!$C$168)^emisie_CO2!DF11),0)</f>
        <v>16555.408282428041</v>
      </c>
      <c r="CA11" s="73">
        <f>IF(DG11&gt;0,S11/((1+Vychodiská!$C$168)^emisie_CO2!DG11),0)</f>
        <v>15931.295668606343</v>
      </c>
      <c r="CB11" s="73">
        <f>IF(DH11&gt;0,T11/((1+Vychodiská!$C$168)^emisie_CO2!DH11),0)</f>
        <v>15329.081742988923</v>
      </c>
      <c r="CC11" s="73">
        <f>IF(DI11&gt;0,U11/((1+Vychodiská!$C$168)^emisie_CO2!DI11),0)</f>
        <v>14748.096137569517</v>
      </c>
      <c r="CD11" s="73">
        <f>IF(DJ11&gt;0,V11/((1+Vychodiská!$C$168)^emisie_CO2!DJ11),0)</f>
        <v>14187.682672024548</v>
      </c>
      <c r="CE11" s="73">
        <f>IF(DK11&gt;0,W11/((1+Vychodiská!$C$168)^emisie_CO2!DK11),0)</f>
        <v>13647.19952261409</v>
      </c>
      <c r="CF11" s="73">
        <f>IF(DL11&gt;0,X11/((1+Vychodiská!$C$168)^emisie_CO2!DL11),0)</f>
        <v>13126.01934282543</v>
      </c>
      <c r="CG11" s="73">
        <f>IF(DM11&gt;0,Y11/((1+Vychodiská!$C$168)^emisie_CO2!DM11),0)</f>
        <v>12623.52933997217</v>
      </c>
      <c r="CH11" s="73">
        <f>IF(DN11&gt;0,Z11/((1+Vychodiská!$C$168)^emisie_CO2!DN11),0)</f>
        <v>12139.131311669957</v>
      </c>
      <c r="CI11" s="73">
        <f>IF(DO11&gt;0,AA11/((1+Vychodiská!$C$168)^emisie_CO2!DO11),0)</f>
        <v>0</v>
      </c>
      <c r="CJ11" s="73">
        <f>IF(DP11&gt;0,AB11/((1+Vychodiská!$C$168)^emisie_CO2!DP11),0)</f>
        <v>0</v>
      </c>
      <c r="CK11" s="73">
        <f>IF(DQ11&gt;0,AC11/((1+Vychodiská!$C$168)^emisie_CO2!DQ11),0)</f>
        <v>0</v>
      </c>
      <c r="CL11" s="73">
        <f>IF(DR11&gt;0,AD11/((1+Vychodiská!$C$168)^emisie_CO2!DR11),0)</f>
        <v>0</v>
      </c>
      <c r="CM11" s="73">
        <f>IF(DS11&gt;0,AE11/((1+Vychodiská!$C$168)^emisie_CO2!DS11),0)</f>
        <v>0</v>
      </c>
      <c r="CN11" s="73">
        <f>IF(DT11&gt;0,AF11/((1+Vychodiská!$C$168)^emisie_CO2!DT11),0)</f>
        <v>0</v>
      </c>
      <c r="CO11" s="73">
        <f>IF(DU11&gt;0,AG11/((1+Vychodiská!$C$168)^emisie_CO2!DU11),0)</f>
        <v>0</v>
      </c>
      <c r="CP11" s="73">
        <f>IF(DV11&gt;0,AH11/((1+Vychodiská!$C$168)^emisie_CO2!DV11),0)</f>
        <v>0</v>
      </c>
      <c r="CQ11" s="73">
        <f>IF(DW11&gt;0,AI11/((1+Vychodiská!$C$168)^emisie_CO2!DW11),0)</f>
        <v>0</v>
      </c>
      <c r="CR11" s="74">
        <f>IF(DX11&gt;0,AJ11/((1+Vychodiská!$C$168)^emisie_CO2!DX11),0)</f>
        <v>0</v>
      </c>
      <c r="CS11" s="77">
        <f t="shared" si="2"/>
        <v>354409.31790331256</v>
      </c>
      <c r="CT11" s="73"/>
      <c r="CU11" s="78">
        <f t="shared" si="3"/>
        <v>3</v>
      </c>
      <c r="CV11" s="78">
        <f t="shared" ref="CV11:DX11" si="11">IF(CU11=0,0,IF(CV$2&gt;$D11,0,CU11+1))</f>
        <v>4</v>
      </c>
      <c r="CW11" s="78">
        <f t="shared" si="11"/>
        <v>5</v>
      </c>
      <c r="CX11" s="78">
        <f t="shared" si="11"/>
        <v>6</v>
      </c>
      <c r="CY11" s="78">
        <f t="shared" si="11"/>
        <v>7</v>
      </c>
      <c r="CZ11" s="78">
        <f t="shared" si="11"/>
        <v>8</v>
      </c>
      <c r="DA11" s="78">
        <f t="shared" si="11"/>
        <v>9</v>
      </c>
      <c r="DB11" s="78">
        <f t="shared" si="11"/>
        <v>10</v>
      </c>
      <c r="DC11" s="78">
        <f t="shared" si="11"/>
        <v>11</v>
      </c>
      <c r="DD11" s="78">
        <f t="shared" si="11"/>
        <v>12</v>
      </c>
      <c r="DE11" s="78">
        <f t="shared" si="11"/>
        <v>13</v>
      </c>
      <c r="DF11" s="78">
        <f t="shared" si="11"/>
        <v>14</v>
      </c>
      <c r="DG11" s="78">
        <f t="shared" si="11"/>
        <v>15</v>
      </c>
      <c r="DH11" s="78">
        <f t="shared" si="11"/>
        <v>16</v>
      </c>
      <c r="DI11" s="78">
        <f t="shared" si="11"/>
        <v>17</v>
      </c>
      <c r="DJ11" s="78">
        <f t="shared" si="11"/>
        <v>18</v>
      </c>
      <c r="DK11" s="78">
        <f t="shared" si="11"/>
        <v>19</v>
      </c>
      <c r="DL11" s="78">
        <f t="shared" si="11"/>
        <v>20</v>
      </c>
      <c r="DM11" s="78">
        <f t="shared" si="11"/>
        <v>21</v>
      </c>
      <c r="DN11" s="78">
        <f t="shared" si="11"/>
        <v>22</v>
      </c>
      <c r="DO11" s="78">
        <f t="shared" si="11"/>
        <v>0</v>
      </c>
      <c r="DP11" s="78">
        <f t="shared" si="11"/>
        <v>0</v>
      </c>
      <c r="DQ11" s="78">
        <f t="shared" si="11"/>
        <v>0</v>
      </c>
      <c r="DR11" s="78">
        <f t="shared" si="11"/>
        <v>0</v>
      </c>
      <c r="DS11" s="78">
        <f t="shared" si="11"/>
        <v>0</v>
      </c>
      <c r="DT11" s="78">
        <f t="shared" si="11"/>
        <v>0</v>
      </c>
      <c r="DU11" s="78">
        <f t="shared" si="11"/>
        <v>0</v>
      </c>
      <c r="DV11" s="78">
        <f t="shared" si="11"/>
        <v>0</v>
      </c>
      <c r="DW11" s="78">
        <f t="shared" si="11"/>
        <v>0</v>
      </c>
      <c r="DX11" s="79">
        <f t="shared" si="11"/>
        <v>0</v>
      </c>
    </row>
    <row r="12" spans="1:128" s="80" customFormat="1" ht="31" customHeight="1" x14ac:dyDescent="0.35">
      <c r="A12" s="70">
        <v>10</v>
      </c>
      <c r="B12" s="71" t="s">
        <v>0</v>
      </c>
      <c r="C12" s="71" t="str">
        <f>INDEX(Data!$D$3:$D$29,MATCH(emisie_CO2!A12,Data!$A$3:$A$29,0))</f>
        <v>Využitie geotermálnej energie v Košickej kotline</v>
      </c>
      <c r="D12" s="72">
        <f>INDEX(Data!$M$3:$M$29,MATCH(emisie_CO2!A12,Data!$A$3:$A$29,0))</f>
        <v>40</v>
      </c>
      <c r="E12" s="72" t="str">
        <f>INDEX(Data!$J$3:$J$29,MATCH(emisie_CO2!A12,Data!$A$3:$A$29,0))</f>
        <v>2022-2026</v>
      </c>
      <c r="F12" s="74">
        <f>INDEX(Data!$U$3:$U$29,MATCH(emisie_CO2!A12,Data!$A$3:$A$29,0))</f>
        <v>-62912.54</v>
      </c>
      <c r="G12" s="73">
        <f>$F12*Vychodiská!$D$15*-1*IF(LEN($E12)=4,HLOOKUP($E12+G$2,Vychodiská!$G$24:$BN$25,2,0),HLOOKUP(VALUE(RIGHT($E12,4))+G$2,Vychodiská!$G$24:$BN$25,2,0))</f>
        <v>2642326.6800000002</v>
      </c>
      <c r="H12" s="73">
        <f>$F12*Vychodiská!$D$15*-1*IF(LEN($E12)=4,HLOOKUP($E12+H$2,Vychodiská!$G$24:$BN$25,2,0),HLOOKUP(VALUE(RIGHT($E12,4))+H$2,Vychodiská!$G$24:$BN$25,2,0))</f>
        <v>2705239.22</v>
      </c>
      <c r="I12" s="73">
        <f>$F12*Vychodiská!$D$15*-1*IF(LEN($E12)=4,HLOOKUP($E12+I$2,Vychodiská!$G$24:$BN$25,2,0),HLOOKUP(VALUE(RIGHT($E12,4))+I$2,Vychodiská!$G$24:$BN$25,2,0))</f>
        <v>2768151.7600000002</v>
      </c>
      <c r="J12" s="73">
        <f>$F12*Vychodiská!$D$15*-1*IF(LEN($E12)=4,HLOOKUP($E12+J$2,Vychodiská!$G$24:$BN$25,2,0),HLOOKUP(VALUE(RIGHT($E12,4))+J$2,Vychodiská!$G$24:$BN$25,2,0))</f>
        <v>2831064.3</v>
      </c>
      <c r="K12" s="73">
        <f>$F12*Vychodiská!$D$15*-1*IF(LEN($E12)=4,HLOOKUP($E12+K$2,Vychodiská!$G$24:$BN$25,2,0),HLOOKUP(VALUE(RIGHT($E12,4))+K$2,Vychodiská!$G$24:$BN$25,2,0))</f>
        <v>2862520.57</v>
      </c>
      <c r="L12" s="73">
        <f>$F12*Vychodiská!$D$15*-1*IF(LEN($E12)=4,HLOOKUP($E12+L$2,Vychodiská!$G$24:$BN$25,2,0),HLOOKUP(VALUE(RIGHT($E12,4))+L$2,Vychodiská!$G$24:$BN$25,2,0))</f>
        <v>2893976.84</v>
      </c>
      <c r="M12" s="73">
        <f>$F12*Vychodiská!$D$15*-1*IF(LEN($E12)=4,HLOOKUP($E12+M$2,Vychodiská!$G$24:$BN$25,2,0),HLOOKUP(VALUE(RIGHT($E12,4))+M$2,Vychodiská!$G$24:$BN$25,2,0))</f>
        <v>2925433.11</v>
      </c>
      <c r="N12" s="73">
        <f>$F12*Vychodiská!$D$15*-1*IF(LEN($E12)=4,HLOOKUP($E12+N$2,Vychodiská!$G$24:$BN$25,2,0),HLOOKUP(VALUE(RIGHT($E12,4))+N$2,Vychodiská!$G$24:$BN$25,2,0))</f>
        <v>2956889.38</v>
      </c>
      <c r="O12" s="73">
        <f>$F12*Vychodiská!$D$15*-1*IF(LEN($E12)=4,HLOOKUP($E12+O$2,Vychodiská!$G$24:$BN$25,2,0),HLOOKUP(VALUE(RIGHT($E12,4))+O$2,Vychodiská!$G$24:$BN$25,2,0))</f>
        <v>2988345.65</v>
      </c>
      <c r="P12" s="73">
        <f>$F12*Vychodiská!$D$15*-1*IF(LEN($E12)=4,HLOOKUP($E12+P$2,Vychodiská!$G$24:$BN$25,2,0),HLOOKUP(VALUE(RIGHT($E12,4))+P$2,Vychodiská!$G$24:$BN$25,2,0))</f>
        <v>3019801.92</v>
      </c>
      <c r="Q12" s="73">
        <f>$F12*Vychodiská!$D$15*-1*IF(LEN($E12)=4,HLOOKUP($E12+Q$2,Vychodiská!$G$24:$BN$25,2,0),HLOOKUP(VALUE(RIGHT($E12,4))+Q$2,Vychodiská!$G$24:$BN$25,2,0))</f>
        <v>3051258.19</v>
      </c>
      <c r="R12" s="73">
        <f>$F12*Vychodiská!$D$15*-1*IF(LEN($E12)=4,HLOOKUP($E12+R$2,Vychodiská!$G$24:$BN$25,2,0),HLOOKUP(VALUE(RIGHT($E12,4))+R$2,Vychodiská!$G$24:$BN$25,2,0))</f>
        <v>3082714.46</v>
      </c>
      <c r="S12" s="73">
        <f>$F12*Vychodiská!$D$15*-1*IF(LEN($E12)=4,HLOOKUP($E12+S$2,Vychodiská!$G$24:$BN$25,2,0),HLOOKUP(VALUE(RIGHT($E12,4))+S$2,Vychodiská!$G$24:$BN$25,2,0))</f>
        <v>3114170.73</v>
      </c>
      <c r="T12" s="73">
        <f>$F12*Vychodiská!$D$15*-1*IF(LEN($E12)=4,HLOOKUP($E12+T$2,Vychodiská!$G$24:$BN$25,2,0),HLOOKUP(VALUE(RIGHT($E12,4))+T$2,Vychodiská!$G$24:$BN$25,2,0))</f>
        <v>3145627</v>
      </c>
      <c r="U12" s="73">
        <f>$F12*Vychodiská!$D$15*-1*IF(LEN($E12)=4,HLOOKUP($E12+U$2,Vychodiská!$G$24:$BN$25,2,0),HLOOKUP(VALUE(RIGHT($E12,4))+U$2,Vychodiská!$G$24:$BN$25,2,0))</f>
        <v>3177083.27</v>
      </c>
      <c r="V12" s="73">
        <f>$F12*Vychodiská!$D$15*-1*IF(LEN($E12)=4,HLOOKUP($E12+V$2,Vychodiská!$G$24:$BN$25,2,0),HLOOKUP(VALUE(RIGHT($E12,4))+V$2,Vychodiská!$G$24:$BN$25,2,0))</f>
        <v>3208539.54</v>
      </c>
      <c r="W12" s="73">
        <f>$F12*Vychodiská!$D$15*-1*IF(LEN($E12)=4,HLOOKUP($E12+W$2,Vychodiská!$G$24:$BN$25,2,0),HLOOKUP(VALUE(RIGHT($E12,4))+W$2,Vychodiská!$G$24:$BN$25,2,0))</f>
        <v>3239995.81</v>
      </c>
      <c r="X12" s="73">
        <f>$F12*Vychodiská!$D$15*-1*IF(LEN($E12)=4,HLOOKUP($E12+X$2,Vychodiská!$G$24:$BN$25,2,0),HLOOKUP(VALUE(RIGHT($E12,4))+X$2,Vychodiská!$G$24:$BN$25,2,0))</f>
        <v>3271452.08</v>
      </c>
      <c r="Y12" s="73">
        <f>$F12*Vychodiská!$D$15*-1*IF(LEN($E12)=4,HLOOKUP($E12+Y$2,Vychodiská!$G$24:$BN$25,2,0),HLOOKUP(VALUE(RIGHT($E12,4))+Y$2,Vychodiská!$G$24:$BN$25,2,0))</f>
        <v>3302908.35</v>
      </c>
      <c r="Z12" s="73">
        <f>$F12*Vychodiská!$D$15*-1*IF(LEN($E12)=4,HLOOKUP($E12+Z$2,Vychodiská!$G$24:$BN$25,2,0),HLOOKUP(VALUE(RIGHT($E12,4))+Z$2,Vychodiská!$G$24:$BN$25,2,0))</f>
        <v>3334364.62</v>
      </c>
      <c r="AA12" s="73">
        <f>$F12*Vychodiská!$D$15*-1*IF(LEN($E12)=4,HLOOKUP($E12+AA$2,Vychodiská!$G$24:$BN$25,2,0),HLOOKUP(VALUE(RIGHT($E12,4))+AA$2,Vychodiská!$G$24:$BN$25,2,0))</f>
        <v>3365820.89</v>
      </c>
      <c r="AB12" s="73">
        <f>$F12*Vychodiská!$D$15*-1*IF(LEN($E12)=4,HLOOKUP($E12+AB$2,Vychodiská!$G$24:$BN$25,2,0),HLOOKUP(VALUE(RIGHT($E12,4))+AB$2,Vychodiská!$G$24:$BN$25,2,0))</f>
        <v>3397277.16</v>
      </c>
      <c r="AC12" s="73">
        <f>$F12*Vychodiská!$D$15*-1*IF(LEN($E12)=4,HLOOKUP($E12+AC$2,Vychodiská!$G$24:$BN$25,2,0),HLOOKUP(VALUE(RIGHT($E12,4))+AC$2,Vychodiská!$G$24:$BN$25,2,0))</f>
        <v>3428733.43</v>
      </c>
      <c r="AD12" s="73">
        <f>$F12*Vychodiská!$D$15*-1*IF(LEN($E12)=4,HLOOKUP($E12+AD$2,Vychodiská!$G$24:$BN$25,2,0),HLOOKUP(VALUE(RIGHT($E12,4))+AD$2,Vychodiská!$G$24:$BN$25,2,0))</f>
        <v>3460189.7</v>
      </c>
      <c r="AE12" s="73">
        <f>$F12*Vychodiská!$D$15*-1*IF(LEN($E12)=4,HLOOKUP($E12+AE$2,Vychodiská!$G$24:$BN$25,2,0),HLOOKUP(VALUE(RIGHT($E12,4))+AE$2,Vychodiská!$G$24:$BN$25,2,0))</f>
        <v>3491645.97</v>
      </c>
      <c r="AF12" s="73">
        <f>$F12*Vychodiská!$D$15*-1*IF(LEN($E12)=4,HLOOKUP($E12+AF$2,Vychodiská!$G$24:$BN$25,2,0),HLOOKUP(VALUE(RIGHT($E12,4))+AF$2,Vychodiská!$G$24:$BN$25,2,0))</f>
        <v>3523102.24</v>
      </c>
      <c r="AG12" s="73">
        <f>$F12*Vychodiská!$D$15*-1*IF(LEN($E12)=4,HLOOKUP($E12+AG$2,Vychodiská!$G$24:$BN$25,2,0),HLOOKUP(VALUE(RIGHT($E12,4))+AG$2,Vychodiská!$G$24:$BN$25,2,0))</f>
        <v>3554558.5100000002</v>
      </c>
      <c r="AH12" s="73">
        <f>$F12*Vychodiská!$D$15*-1*IF(LEN($E12)=4,HLOOKUP($E12+AH$2,Vychodiská!$G$24:$BN$25,2,0),HLOOKUP(VALUE(RIGHT($E12,4))+AH$2,Vychodiská!$G$24:$BN$25,2,0))</f>
        <v>3586014.7800000003</v>
      </c>
      <c r="AI12" s="73">
        <f>$F12*Vychodiská!$D$15*-1*IF(LEN($E12)=4,HLOOKUP($E12+AI$2,Vychodiská!$G$24:$BN$25,2,0),HLOOKUP(VALUE(RIGHT($E12,4))+AI$2,Vychodiská!$G$24:$BN$25,2,0))</f>
        <v>3617471.0500000003</v>
      </c>
      <c r="AJ12" s="74">
        <f>$F12*Vychodiská!$D$15*-1*IF(LEN($E12)=4,HLOOKUP($E12+AJ$2,Vychodiská!$G$24:$BN$25,2,0),HLOOKUP(VALUE(RIGHT($E12,4))+AJ$2,Vychodiská!$G$24:$BN$25,2,0))</f>
        <v>3648927.32</v>
      </c>
      <c r="AK12" s="73">
        <f t="shared" si="1"/>
        <v>2642326.6800000002</v>
      </c>
      <c r="AL12" s="73">
        <f>SUM($G12:H12)</f>
        <v>5347565.9000000004</v>
      </c>
      <c r="AM12" s="73">
        <f>SUM($G12:I12)</f>
        <v>8115717.6600000001</v>
      </c>
      <c r="AN12" s="73">
        <f>SUM($G12:J12)</f>
        <v>10946781.960000001</v>
      </c>
      <c r="AO12" s="73">
        <f>SUM($G12:K12)</f>
        <v>13809302.530000001</v>
      </c>
      <c r="AP12" s="73">
        <f>SUM($G12:L12)</f>
        <v>16703279.370000001</v>
      </c>
      <c r="AQ12" s="73">
        <f>SUM($G12:M12)</f>
        <v>19628712.48</v>
      </c>
      <c r="AR12" s="73">
        <f>SUM($G12:N12)</f>
        <v>22585601.859999999</v>
      </c>
      <c r="AS12" s="73">
        <f>SUM($G12:O12)</f>
        <v>25573947.509999998</v>
      </c>
      <c r="AT12" s="73">
        <f>SUM($G12:P12)</f>
        <v>28593749.43</v>
      </c>
      <c r="AU12" s="73">
        <f>SUM($G12:Q12)</f>
        <v>31645007.620000001</v>
      </c>
      <c r="AV12" s="73">
        <f>SUM($G12:R12)</f>
        <v>34727722.079999998</v>
      </c>
      <c r="AW12" s="73">
        <f>SUM($G12:S12)</f>
        <v>37841892.809999995</v>
      </c>
      <c r="AX12" s="73">
        <f>SUM($G12:T12)</f>
        <v>40987519.809999995</v>
      </c>
      <c r="AY12" s="73">
        <f>SUM($G12:U12)</f>
        <v>44164603.079999998</v>
      </c>
      <c r="AZ12" s="73">
        <f>SUM($G12:V12)</f>
        <v>47373142.619999997</v>
      </c>
      <c r="BA12" s="73">
        <f>SUM($G12:W12)</f>
        <v>50613138.43</v>
      </c>
      <c r="BB12" s="73">
        <f>SUM($G12:X12)</f>
        <v>53884590.509999998</v>
      </c>
      <c r="BC12" s="73">
        <f>SUM($G12:Y12)</f>
        <v>57187498.859999999</v>
      </c>
      <c r="BD12" s="73">
        <f>SUM($G12:Z12)</f>
        <v>60521863.479999997</v>
      </c>
      <c r="BE12" s="73">
        <f>SUM($G12:AA12)</f>
        <v>63887684.369999997</v>
      </c>
      <c r="BF12" s="73">
        <f>SUM($G12:AB12)</f>
        <v>67284961.530000001</v>
      </c>
      <c r="BG12" s="73">
        <f>SUM($G12:AC12)</f>
        <v>70713694.960000008</v>
      </c>
      <c r="BH12" s="73">
        <f>SUM($G12:AD12)</f>
        <v>74173884.660000011</v>
      </c>
      <c r="BI12" s="73">
        <f>SUM($G12:AE12)</f>
        <v>77665530.63000001</v>
      </c>
      <c r="BJ12" s="73">
        <f>SUM($G12:AF12)</f>
        <v>81188632.870000005</v>
      </c>
      <c r="BK12" s="73">
        <f>SUM($G12:AG12)</f>
        <v>84743191.38000001</v>
      </c>
      <c r="BL12" s="73">
        <f>SUM($G12:AH12)</f>
        <v>88329206.160000011</v>
      </c>
      <c r="BM12" s="73">
        <f>SUM($G12:AI12)</f>
        <v>91946677.210000008</v>
      </c>
      <c r="BN12" s="73">
        <f>SUM($G12:AJ12)</f>
        <v>95595604.530000001</v>
      </c>
      <c r="BO12" s="76">
        <f>IF(CU12&gt;0,G12/((1+Vychodiská!$C$168)^emisie_CO2!CU12),0)</f>
        <v>1971744.8515597438</v>
      </c>
      <c r="BP12" s="73">
        <f>IF(CV12&gt;0,H12/((1+Vychodiská!$C$168)^emisie_CO2!CV12),0)</f>
        <v>1922563.0071897723</v>
      </c>
      <c r="BQ12" s="73">
        <f>IF(CW12&gt;0,I12/((1+Vychodiská!$C$168)^emisie_CO2!CW12),0)</f>
        <v>1873594.0712369878</v>
      </c>
      <c r="BR12" s="73">
        <f>IF(CX12&gt;0,J12/((1+Vychodiská!$C$168)^emisie_CO2!CX12),0)</f>
        <v>1824929.2901658968</v>
      </c>
      <c r="BS12" s="73">
        <f>IF(CY12&gt;0,K12/((1+Vychodiská!$C$168)^emisie_CO2!CY12),0)</f>
        <v>1757339.3164560487</v>
      </c>
      <c r="BT12" s="73">
        <f>IF(CZ12&gt;0,L12/((1+Vychodiská!$C$168)^emisie_CO2!CZ12),0)</f>
        <v>1692048.3214438146</v>
      </c>
      <c r="BU12" s="73">
        <f>IF(DA12&gt;0,M12/((1+Vychodiská!$C$168)^emisie_CO2!DA12),0)</f>
        <v>1628990.6200235484</v>
      </c>
      <c r="BV12" s="73">
        <f>IF(DB12&gt;0,N12/((1+Vychodiská!$C$168)^emisie_CO2!DB12),0)</f>
        <v>1568101.569710328</v>
      </c>
      <c r="BW12" s="73">
        <f>IF(DC12&gt;0,O12/((1+Vychodiská!$C$168)^emisie_CO2!DC12),0)</f>
        <v>1509317.6202885632</v>
      </c>
      <c r="BX12" s="73">
        <f>IF(DD12&gt;0,P12/((1+Vychodiská!$C$168)^emisie_CO2!DD12),0)</f>
        <v>1452576.3563679401</v>
      </c>
      <c r="BY12" s="73">
        <f>IF(DE12&gt;0,Q12/((1+Vychodiská!$C$168)^emisie_CO2!DE12),0)</f>
        <v>1397816.5334096251</v>
      </c>
      <c r="BZ12" s="73">
        <f>IF(DF12&gt;0,R12/((1+Vychodiská!$C$168)^emisie_CO2!DF12),0)</f>
        <v>1344978.1077480926</v>
      </c>
      <c r="CA12" s="73">
        <f>IF(DG12&gt;0,S12/((1+Vychodiská!$C$168)^emisie_CO2!DG12),0)</f>
        <v>1294002.2610987481</v>
      </c>
      <c r="CB12" s="73">
        <f>IF(DH12&gt;0,T12/((1+Vychodiská!$C$168)^emisie_CO2!DH12),0)</f>
        <v>1244831.4200084156</v>
      </c>
      <c r="CC12" s="73">
        <f>IF(DI12&gt;0,U12/((1+Vychodiská!$C$168)^emisie_CO2!DI12),0)</f>
        <v>1197409.2706747619</v>
      </c>
      <c r="CD12" s="73">
        <f>IF(DJ12&gt;0,V12/((1+Vychodiská!$C$168)^emisie_CO2!DJ12),0)</f>
        <v>1151680.7695315955</v>
      </c>
      <c r="CE12" s="73">
        <f>IF(DK12&gt;0,W12/((1+Vychodiská!$C$168)^emisie_CO2!DK12),0)</f>
        <v>1107592.1499696951</v>
      </c>
      <c r="CF12" s="73">
        <f>IF(DL12&gt;0,X12/((1+Vychodiská!$C$168)^emisie_CO2!DL12),0)</f>
        <v>1065090.9255372009</v>
      </c>
      <c r="CG12" s="73">
        <f>IF(DM12&gt;0,Y12/((1+Vychodiská!$C$168)^emisie_CO2!DM12),0)</f>
        <v>1024125.8899396163</v>
      </c>
      <c r="CH12" s="73">
        <f>IF(DN12&gt;0,Z12/((1+Vychodiská!$C$168)^emisie_CO2!DN12),0)</f>
        <v>984647.11413695535</v>
      </c>
      <c r="CI12" s="73">
        <f>IF(DO12&gt;0,AA12/((1+Vychodiská!$C$168)^emisie_CO2!DO12),0)</f>
        <v>946605.94081450324</v>
      </c>
      <c r="CJ12" s="73">
        <f>IF(DP12&gt;0,AB12/((1+Vychodiská!$C$168)^emisie_CO2!DP12),0)</f>
        <v>909954.97648390161</v>
      </c>
      <c r="CK12" s="73">
        <f>IF(DQ12&gt;0,AC12/((1+Vychodiská!$C$168)^emisie_CO2!DQ12),0)</f>
        <v>874648.08145278029</v>
      </c>
      <c r="CL12" s="73">
        <f>IF(DR12&gt;0,AD12/((1+Vychodiská!$C$168)^emisie_CO2!DR12),0)</f>
        <v>840640.35788384289</v>
      </c>
      <c r="CM12" s="73">
        <f>IF(DS12&gt;0,AE12/((1+Vychodiská!$C$168)^emisie_CO2!DS12),0)</f>
        <v>807888.1361481091</v>
      </c>
      <c r="CN12" s="73">
        <f>IF(DT12&gt;0,AF12/((1+Vychodiská!$C$168)^emisie_CO2!DT12),0)</f>
        <v>776348.95966184628</v>
      </c>
      <c r="CO12" s="73">
        <f>IF(DU12&gt;0,AG12/((1+Vychodiská!$C$168)^emisie_CO2!DU12),0)</f>
        <v>745981.56838255643</v>
      </c>
      <c r="CP12" s="73">
        <f>IF(DV12&gt;0,AH12/((1+Vychodiská!$C$168)^emisie_CO2!DV12),0)</f>
        <v>716745.88112609717</v>
      </c>
      <c r="CQ12" s="73">
        <f>IF(DW12&gt;0,AI12/((1+Vychodiská!$C$168)^emisie_CO2!DW12),0)</f>
        <v>688602.97685464646</v>
      </c>
      <c r="CR12" s="74">
        <f>IF(DX12&gt;0,AJ12/((1+Vychodiská!$C$168)^emisie_CO2!DX12),0)</f>
        <v>661515.0750736146</v>
      </c>
      <c r="CS12" s="77">
        <f t="shared" si="2"/>
        <v>36982311.420379251</v>
      </c>
      <c r="CT12" s="73"/>
      <c r="CU12" s="78">
        <f t="shared" si="3"/>
        <v>6</v>
      </c>
      <c r="CV12" s="78">
        <f t="shared" ref="CV12:DX12" si="12">IF(CU12=0,0,IF(CV$2&gt;$D12,0,CU12+1))</f>
        <v>7</v>
      </c>
      <c r="CW12" s="78">
        <f t="shared" si="12"/>
        <v>8</v>
      </c>
      <c r="CX12" s="78">
        <f t="shared" si="12"/>
        <v>9</v>
      </c>
      <c r="CY12" s="78">
        <f t="shared" si="12"/>
        <v>10</v>
      </c>
      <c r="CZ12" s="78">
        <f t="shared" si="12"/>
        <v>11</v>
      </c>
      <c r="DA12" s="78">
        <f t="shared" si="12"/>
        <v>12</v>
      </c>
      <c r="DB12" s="78">
        <f t="shared" si="12"/>
        <v>13</v>
      </c>
      <c r="DC12" s="78">
        <f t="shared" si="12"/>
        <v>14</v>
      </c>
      <c r="DD12" s="78">
        <f t="shared" si="12"/>
        <v>15</v>
      </c>
      <c r="DE12" s="78">
        <f t="shared" si="12"/>
        <v>16</v>
      </c>
      <c r="DF12" s="78">
        <f t="shared" si="12"/>
        <v>17</v>
      </c>
      <c r="DG12" s="78">
        <f t="shared" si="12"/>
        <v>18</v>
      </c>
      <c r="DH12" s="78">
        <f t="shared" si="12"/>
        <v>19</v>
      </c>
      <c r="DI12" s="78">
        <f t="shared" si="12"/>
        <v>20</v>
      </c>
      <c r="DJ12" s="78">
        <f t="shared" si="12"/>
        <v>21</v>
      </c>
      <c r="DK12" s="78">
        <f t="shared" si="12"/>
        <v>22</v>
      </c>
      <c r="DL12" s="78">
        <f t="shared" si="12"/>
        <v>23</v>
      </c>
      <c r="DM12" s="78">
        <f t="shared" si="12"/>
        <v>24</v>
      </c>
      <c r="DN12" s="78">
        <f t="shared" si="12"/>
        <v>25</v>
      </c>
      <c r="DO12" s="78">
        <f t="shared" si="12"/>
        <v>26</v>
      </c>
      <c r="DP12" s="78">
        <f t="shared" si="12"/>
        <v>27</v>
      </c>
      <c r="DQ12" s="78">
        <f t="shared" si="12"/>
        <v>28</v>
      </c>
      <c r="DR12" s="78">
        <f t="shared" si="12"/>
        <v>29</v>
      </c>
      <c r="DS12" s="78">
        <f t="shared" si="12"/>
        <v>30</v>
      </c>
      <c r="DT12" s="78">
        <f t="shared" si="12"/>
        <v>31</v>
      </c>
      <c r="DU12" s="78">
        <f t="shared" si="12"/>
        <v>32</v>
      </c>
      <c r="DV12" s="78">
        <f t="shared" si="12"/>
        <v>33</v>
      </c>
      <c r="DW12" s="78">
        <f t="shared" si="12"/>
        <v>34</v>
      </c>
      <c r="DX12" s="79">
        <f t="shared" si="12"/>
        <v>35</v>
      </c>
    </row>
    <row r="13" spans="1:128" s="80" customFormat="1" ht="31" customHeight="1" x14ac:dyDescent="0.35">
      <c r="A13" s="70">
        <v>11</v>
      </c>
      <c r="B13" s="71" t="s">
        <v>0</v>
      </c>
      <c r="C13" s="71" t="str">
        <f>INDEX(Data!$D$3:$D$29,MATCH(emisie_CO2!A13,Data!$A$3:$A$29,0))</f>
        <v>Akumulácia elektrickej energie (AEE)</v>
      </c>
      <c r="D13" s="72">
        <f>INDEX(Data!$M$3:$M$29,MATCH(emisie_CO2!A13,Data!$A$3:$A$29,0))</f>
        <v>15</v>
      </c>
      <c r="E13" s="72" t="str">
        <f>INDEX(Data!$J$3:$J$29,MATCH(emisie_CO2!A13,Data!$A$3:$A$29,0))</f>
        <v>2024-2025</v>
      </c>
      <c r="F13" s="74">
        <f>INDEX(Data!$U$3:$U$29,MATCH(emisie_CO2!A13,Data!$A$3:$A$29,0))</f>
        <v>-201</v>
      </c>
      <c r="G13" s="73">
        <f>$F13*Vychodiská!$D$15*-1*IF(LEN($E13)=4,HLOOKUP($E13+G$2,Vychodiská!$G$24:$BN$25,2,0),HLOOKUP(VALUE(RIGHT($E13,4))+G$2,Vychodiská!$G$24:$BN$25,2,0))</f>
        <v>8241</v>
      </c>
      <c r="H13" s="73">
        <f>$F13*Vychodiská!$D$15*-1*IF(LEN($E13)=4,HLOOKUP($E13+H$2,Vychodiská!$G$24:$BN$25,2,0),HLOOKUP(VALUE(RIGHT($E13,4))+H$2,Vychodiská!$G$24:$BN$25,2,0))</f>
        <v>8442</v>
      </c>
      <c r="I13" s="73">
        <f>$F13*Vychodiská!$D$15*-1*IF(LEN($E13)=4,HLOOKUP($E13+I$2,Vychodiská!$G$24:$BN$25,2,0),HLOOKUP(VALUE(RIGHT($E13,4))+I$2,Vychodiská!$G$24:$BN$25,2,0))</f>
        <v>8643</v>
      </c>
      <c r="J13" s="73">
        <f>$F13*Vychodiská!$D$15*-1*IF(LEN($E13)=4,HLOOKUP($E13+J$2,Vychodiská!$G$24:$BN$25,2,0),HLOOKUP(VALUE(RIGHT($E13,4))+J$2,Vychodiská!$G$24:$BN$25,2,0))</f>
        <v>8844</v>
      </c>
      <c r="K13" s="73">
        <f>$F13*Vychodiská!$D$15*-1*IF(LEN($E13)=4,HLOOKUP($E13+K$2,Vychodiská!$G$24:$BN$25,2,0),HLOOKUP(VALUE(RIGHT($E13,4))+K$2,Vychodiská!$G$24:$BN$25,2,0))</f>
        <v>9045</v>
      </c>
      <c r="L13" s="73">
        <f>$F13*Vychodiská!$D$15*-1*IF(LEN($E13)=4,HLOOKUP($E13+L$2,Vychodiská!$G$24:$BN$25,2,0),HLOOKUP(VALUE(RIGHT($E13,4))+L$2,Vychodiská!$G$24:$BN$25,2,0))</f>
        <v>9145.5</v>
      </c>
      <c r="M13" s="73">
        <f>$F13*Vychodiská!$D$15*-1*IF(LEN($E13)=4,HLOOKUP($E13+M$2,Vychodiská!$G$24:$BN$25,2,0),HLOOKUP(VALUE(RIGHT($E13,4))+M$2,Vychodiská!$G$24:$BN$25,2,0))</f>
        <v>9246</v>
      </c>
      <c r="N13" s="73">
        <f>$F13*Vychodiská!$D$15*-1*IF(LEN($E13)=4,HLOOKUP($E13+N$2,Vychodiská!$G$24:$BN$25,2,0),HLOOKUP(VALUE(RIGHT($E13,4))+N$2,Vychodiská!$G$24:$BN$25,2,0))</f>
        <v>9346.5</v>
      </c>
      <c r="O13" s="73">
        <f>$F13*Vychodiská!$D$15*-1*IF(LEN($E13)=4,HLOOKUP($E13+O$2,Vychodiská!$G$24:$BN$25,2,0),HLOOKUP(VALUE(RIGHT($E13,4))+O$2,Vychodiská!$G$24:$BN$25,2,0))</f>
        <v>9447</v>
      </c>
      <c r="P13" s="73">
        <f>$F13*Vychodiská!$D$15*-1*IF(LEN($E13)=4,HLOOKUP($E13+P$2,Vychodiská!$G$24:$BN$25,2,0),HLOOKUP(VALUE(RIGHT($E13,4))+P$2,Vychodiská!$G$24:$BN$25,2,0))</f>
        <v>9547.5</v>
      </c>
      <c r="Q13" s="73">
        <f>$F13*Vychodiská!$D$15*-1*IF(LEN($E13)=4,HLOOKUP($E13+Q$2,Vychodiská!$G$24:$BN$25,2,0),HLOOKUP(VALUE(RIGHT($E13,4))+Q$2,Vychodiská!$G$24:$BN$25,2,0))</f>
        <v>9648</v>
      </c>
      <c r="R13" s="73">
        <f>$F13*Vychodiská!$D$15*-1*IF(LEN($E13)=4,HLOOKUP($E13+R$2,Vychodiská!$G$24:$BN$25,2,0),HLOOKUP(VALUE(RIGHT($E13,4))+R$2,Vychodiská!$G$24:$BN$25,2,0))</f>
        <v>9748.5</v>
      </c>
      <c r="S13" s="73">
        <f>$F13*Vychodiská!$D$15*-1*IF(LEN($E13)=4,HLOOKUP($E13+S$2,Vychodiská!$G$24:$BN$25,2,0),HLOOKUP(VALUE(RIGHT($E13,4))+S$2,Vychodiská!$G$24:$BN$25,2,0))</f>
        <v>9849</v>
      </c>
      <c r="T13" s="73">
        <f>$F13*Vychodiská!$D$15*-1*IF(LEN($E13)=4,HLOOKUP($E13+T$2,Vychodiská!$G$24:$BN$25,2,0),HLOOKUP(VALUE(RIGHT($E13,4))+T$2,Vychodiská!$G$24:$BN$25,2,0))</f>
        <v>9949.5</v>
      </c>
      <c r="U13" s="73">
        <f>$F13*Vychodiská!$D$15*-1*IF(LEN($E13)=4,HLOOKUP($E13+U$2,Vychodiská!$G$24:$BN$25,2,0),HLOOKUP(VALUE(RIGHT($E13,4))+U$2,Vychodiská!$G$24:$BN$25,2,0))</f>
        <v>10050</v>
      </c>
      <c r="V13" s="73">
        <f>$F13*Vychodiská!$D$15*-1*IF(LEN($E13)=4,HLOOKUP($E13+V$2,Vychodiská!$G$24:$BN$25,2,0),HLOOKUP(VALUE(RIGHT($E13,4))+V$2,Vychodiská!$G$24:$BN$25,2,0))</f>
        <v>10150.5</v>
      </c>
      <c r="W13" s="73">
        <f>$F13*Vychodiská!$D$15*-1*IF(LEN($E13)=4,HLOOKUP($E13+W$2,Vychodiská!$G$24:$BN$25,2,0),HLOOKUP(VALUE(RIGHT($E13,4))+W$2,Vychodiská!$G$24:$BN$25,2,0))</f>
        <v>10251</v>
      </c>
      <c r="X13" s="73">
        <f>$F13*Vychodiská!$D$15*-1*IF(LEN($E13)=4,HLOOKUP($E13+X$2,Vychodiská!$G$24:$BN$25,2,0),HLOOKUP(VALUE(RIGHT($E13,4))+X$2,Vychodiská!$G$24:$BN$25,2,0))</f>
        <v>10351.5</v>
      </c>
      <c r="Y13" s="73">
        <f>$F13*Vychodiská!$D$15*-1*IF(LEN($E13)=4,HLOOKUP($E13+Y$2,Vychodiská!$G$24:$BN$25,2,0),HLOOKUP(VALUE(RIGHT($E13,4))+Y$2,Vychodiská!$G$24:$BN$25,2,0))</f>
        <v>10452</v>
      </c>
      <c r="Z13" s="73">
        <f>$F13*Vychodiská!$D$15*-1*IF(LEN($E13)=4,HLOOKUP($E13+Z$2,Vychodiská!$G$24:$BN$25,2,0),HLOOKUP(VALUE(RIGHT($E13,4))+Z$2,Vychodiská!$G$24:$BN$25,2,0))</f>
        <v>10552.5</v>
      </c>
      <c r="AA13" s="73">
        <f>$F13*Vychodiská!$D$15*-1*IF(LEN($E13)=4,HLOOKUP($E13+AA$2,Vychodiská!$G$24:$BN$25,2,0),HLOOKUP(VALUE(RIGHT($E13,4))+AA$2,Vychodiská!$G$24:$BN$25,2,0))</f>
        <v>10653</v>
      </c>
      <c r="AB13" s="73">
        <f>$F13*Vychodiská!$D$15*-1*IF(LEN($E13)=4,HLOOKUP($E13+AB$2,Vychodiská!$G$24:$BN$25,2,0),HLOOKUP(VALUE(RIGHT($E13,4))+AB$2,Vychodiská!$G$24:$BN$25,2,0))</f>
        <v>10753.5</v>
      </c>
      <c r="AC13" s="73">
        <f>$F13*Vychodiská!$D$15*-1*IF(LEN($E13)=4,HLOOKUP($E13+AC$2,Vychodiská!$G$24:$BN$25,2,0),HLOOKUP(VALUE(RIGHT($E13,4))+AC$2,Vychodiská!$G$24:$BN$25,2,0))</f>
        <v>10854</v>
      </c>
      <c r="AD13" s="73">
        <f>$F13*Vychodiská!$D$15*-1*IF(LEN($E13)=4,HLOOKUP($E13+AD$2,Vychodiská!$G$24:$BN$25,2,0),HLOOKUP(VALUE(RIGHT($E13,4))+AD$2,Vychodiská!$G$24:$BN$25,2,0))</f>
        <v>10954.5</v>
      </c>
      <c r="AE13" s="73">
        <f>$F13*Vychodiská!$D$15*-1*IF(LEN($E13)=4,HLOOKUP($E13+AE$2,Vychodiská!$G$24:$BN$25,2,0),HLOOKUP(VALUE(RIGHT($E13,4))+AE$2,Vychodiská!$G$24:$BN$25,2,0))</f>
        <v>11055</v>
      </c>
      <c r="AF13" s="73">
        <f>$F13*Vychodiská!$D$15*-1*IF(LEN($E13)=4,HLOOKUP($E13+AF$2,Vychodiská!$G$24:$BN$25,2,0),HLOOKUP(VALUE(RIGHT($E13,4))+AF$2,Vychodiská!$G$24:$BN$25,2,0))</f>
        <v>11155.5</v>
      </c>
      <c r="AG13" s="73">
        <f>$F13*Vychodiská!$D$15*-1*IF(LEN($E13)=4,HLOOKUP($E13+AG$2,Vychodiská!$G$24:$BN$25,2,0),HLOOKUP(VALUE(RIGHT($E13,4))+AG$2,Vychodiská!$G$24:$BN$25,2,0))</f>
        <v>11256</v>
      </c>
      <c r="AH13" s="73">
        <f>$F13*Vychodiská!$D$15*-1*IF(LEN($E13)=4,HLOOKUP($E13+AH$2,Vychodiská!$G$24:$BN$25,2,0),HLOOKUP(VALUE(RIGHT($E13,4))+AH$2,Vychodiská!$G$24:$BN$25,2,0))</f>
        <v>11356.5</v>
      </c>
      <c r="AI13" s="73">
        <f>$F13*Vychodiská!$D$15*-1*IF(LEN($E13)=4,HLOOKUP($E13+AI$2,Vychodiská!$G$24:$BN$25,2,0),HLOOKUP(VALUE(RIGHT($E13,4))+AI$2,Vychodiská!$G$24:$BN$25,2,0))</f>
        <v>11457</v>
      </c>
      <c r="AJ13" s="74">
        <f>$F13*Vychodiská!$D$15*-1*IF(LEN($E13)=4,HLOOKUP($E13+AJ$2,Vychodiská!$G$24:$BN$25,2,0),HLOOKUP(VALUE(RIGHT($E13,4))+AJ$2,Vychodiská!$G$24:$BN$25,2,0))</f>
        <v>11557.5</v>
      </c>
      <c r="AK13" s="73">
        <f t="shared" si="1"/>
        <v>8241</v>
      </c>
      <c r="AL13" s="73">
        <f>SUM($G13:H13)</f>
        <v>16683</v>
      </c>
      <c r="AM13" s="73">
        <f>SUM($G13:I13)</f>
        <v>25326</v>
      </c>
      <c r="AN13" s="73">
        <f>SUM($G13:J13)</f>
        <v>34170</v>
      </c>
      <c r="AO13" s="73">
        <f>SUM($G13:K13)</f>
        <v>43215</v>
      </c>
      <c r="AP13" s="73">
        <f>SUM($G13:L13)</f>
        <v>52360.5</v>
      </c>
      <c r="AQ13" s="73">
        <f>SUM($G13:M13)</f>
        <v>61606.5</v>
      </c>
      <c r="AR13" s="73">
        <f>SUM($G13:N13)</f>
        <v>70953</v>
      </c>
      <c r="AS13" s="73">
        <f>SUM($G13:O13)</f>
        <v>80400</v>
      </c>
      <c r="AT13" s="73">
        <f>SUM($G13:P13)</f>
        <v>89947.5</v>
      </c>
      <c r="AU13" s="73">
        <f>SUM($G13:Q13)</f>
        <v>99595.5</v>
      </c>
      <c r="AV13" s="73">
        <f>SUM($G13:R13)</f>
        <v>109344</v>
      </c>
      <c r="AW13" s="73">
        <f>SUM($G13:S13)</f>
        <v>119193</v>
      </c>
      <c r="AX13" s="73">
        <f>SUM($G13:T13)</f>
        <v>129142.5</v>
      </c>
      <c r="AY13" s="73">
        <f>SUM($G13:U13)</f>
        <v>139192.5</v>
      </c>
      <c r="AZ13" s="73">
        <f>SUM($G13:V13)</f>
        <v>149343</v>
      </c>
      <c r="BA13" s="73">
        <f>SUM($G13:W13)</f>
        <v>159594</v>
      </c>
      <c r="BB13" s="73">
        <f>SUM($G13:X13)</f>
        <v>169945.5</v>
      </c>
      <c r="BC13" s="73">
        <f>SUM($G13:Y13)</f>
        <v>180397.5</v>
      </c>
      <c r="BD13" s="73">
        <f>SUM($G13:Z13)</f>
        <v>190950</v>
      </c>
      <c r="BE13" s="73">
        <f>SUM($G13:AA13)</f>
        <v>201603</v>
      </c>
      <c r="BF13" s="73">
        <f>SUM($G13:AB13)</f>
        <v>212356.5</v>
      </c>
      <c r="BG13" s="73">
        <f>SUM($G13:AC13)</f>
        <v>223210.5</v>
      </c>
      <c r="BH13" s="73">
        <f>SUM($G13:AD13)</f>
        <v>234165</v>
      </c>
      <c r="BI13" s="73">
        <f>SUM($G13:AE13)</f>
        <v>245220</v>
      </c>
      <c r="BJ13" s="73">
        <f>SUM($G13:AF13)</f>
        <v>256375.5</v>
      </c>
      <c r="BK13" s="73">
        <f>SUM($G13:AG13)</f>
        <v>267631.5</v>
      </c>
      <c r="BL13" s="73">
        <f>SUM($G13:AH13)</f>
        <v>278988</v>
      </c>
      <c r="BM13" s="73">
        <f>SUM($G13:AI13)</f>
        <v>290445</v>
      </c>
      <c r="BN13" s="73">
        <f>SUM($G13:AJ13)</f>
        <v>302002.5</v>
      </c>
      <c r="BO13" s="76">
        <f>IF(CU13&gt;0,G13/((1+Vychodiská!$C$168)^emisie_CO2!CU13),0)</f>
        <v>7118.8856494978936</v>
      </c>
      <c r="BP13" s="73">
        <f>IF(CV13&gt;0,H13/((1+Vychodiská!$C$168)^emisie_CO2!CV13),0)</f>
        <v>6945.2542921930681</v>
      </c>
      <c r="BQ13" s="73">
        <f>IF(CW13&gt;0,I13/((1+Vychodiská!$C$168)^emisie_CO2!CW13),0)</f>
        <v>6772.016656786891</v>
      </c>
      <c r="BR13" s="73">
        <f>IF(CX13&gt;0,J13/((1+Vychodiská!$C$168)^emisie_CO2!CX13),0)</f>
        <v>6599.528967854335</v>
      </c>
      <c r="BS13" s="73">
        <f>IF(CY13&gt;0,K13/((1+Vychodiská!$C$168)^emisie_CO2!CY13),0)</f>
        <v>6428.1126310269483</v>
      </c>
      <c r="BT13" s="73">
        <f>IF(CZ13&gt;0,L13/((1+Vychodiská!$C$168)^emisie_CO2!CZ13),0)</f>
        <v>6190.0343854333587</v>
      </c>
      <c r="BU13" s="73">
        <f>IF(DA13&gt;0,M13/((1+Vychodiská!$C$168)^emisie_CO2!DA13),0)</f>
        <v>5960.054039349754</v>
      </c>
      <c r="BV13" s="73">
        <f>IF(DB13&gt;0,N13/((1+Vychodiská!$C$168)^emisie_CO2!DB13),0)</f>
        <v>5737.940224218707</v>
      </c>
      <c r="BW13" s="73">
        <f>IF(DC13&gt;0,O13/((1+Vychodiská!$C$168)^emisie_CO2!DC13),0)</f>
        <v>5523.4652439995743</v>
      </c>
      <c r="BX13" s="73">
        <f>IF(DD13&gt;0,P13/((1+Vychodiská!$C$168)^emisie_CO2!DD13),0)</f>
        <v>5316.4052500502494</v>
      </c>
      <c r="BY13" s="73">
        <f>IF(DE13&gt;0,Q13/((1+Vychodiská!$C$168)^emisie_CO2!DE13),0)</f>
        <v>5116.5403910258028</v>
      </c>
      <c r="BZ13" s="73">
        <f>IF(DF13&gt;0,R13/((1+Vychodiská!$C$168)^emisie_CO2!DF13),0)</f>
        <v>4923.6549397768158</v>
      </c>
      <c r="CA13" s="73">
        <f>IF(DG13&gt;0,S13/((1+Vychodiská!$C$168)^emisie_CO2!DG13),0)</f>
        <v>4737.5373990979651</v>
      </c>
      <c r="CB13" s="73">
        <f>IF(DH13&gt;0,T13/((1+Vychodiská!$C$168)^emisie_CO2!DH13),0)</f>
        <v>4557.9805880534368</v>
      </c>
      <c r="CC13" s="73">
        <f>IF(DI13&gt;0,U13/((1+Vychodiská!$C$168)^emisie_CO2!DI13),0)</f>
        <v>4384.7817104891155</v>
      </c>
      <c r="CD13" s="73">
        <f>IF(DJ13&gt;0,V13/((1+Vychodiská!$C$168)^emisie_CO2!DJ13),0)</f>
        <v>0</v>
      </c>
      <c r="CE13" s="73">
        <f>IF(DK13&gt;0,W13/((1+Vychodiská!$C$168)^emisie_CO2!DK13),0)</f>
        <v>0</v>
      </c>
      <c r="CF13" s="73">
        <f>IF(DL13&gt;0,X13/((1+Vychodiská!$C$168)^emisie_CO2!DL13),0)</f>
        <v>0</v>
      </c>
      <c r="CG13" s="73">
        <f>IF(DM13&gt;0,Y13/((1+Vychodiská!$C$168)^emisie_CO2!DM13),0)</f>
        <v>0</v>
      </c>
      <c r="CH13" s="73">
        <f>IF(DN13&gt;0,Z13/((1+Vychodiská!$C$168)^emisie_CO2!DN13),0)</f>
        <v>0</v>
      </c>
      <c r="CI13" s="73">
        <f>IF(DO13&gt;0,AA13/((1+Vychodiská!$C$168)^emisie_CO2!DO13),0)</f>
        <v>0</v>
      </c>
      <c r="CJ13" s="73">
        <f>IF(DP13&gt;0,AB13/((1+Vychodiská!$C$168)^emisie_CO2!DP13),0)</f>
        <v>0</v>
      </c>
      <c r="CK13" s="73">
        <f>IF(DQ13&gt;0,AC13/((1+Vychodiská!$C$168)^emisie_CO2!DQ13),0)</f>
        <v>0</v>
      </c>
      <c r="CL13" s="73">
        <f>IF(DR13&gt;0,AD13/((1+Vychodiská!$C$168)^emisie_CO2!DR13),0)</f>
        <v>0</v>
      </c>
      <c r="CM13" s="73">
        <f>IF(DS13&gt;0,AE13/((1+Vychodiská!$C$168)^emisie_CO2!DS13),0)</f>
        <v>0</v>
      </c>
      <c r="CN13" s="73">
        <f>IF(DT13&gt;0,AF13/((1+Vychodiská!$C$168)^emisie_CO2!DT13),0)</f>
        <v>0</v>
      </c>
      <c r="CO13" s="73">
        <f>IF(DU13&gt;0,AG13/((1+Vychodiská!$C$168)^emisie_CO2!DU13),0)</f>
        <v>0</v>
      </c>
      <c r="CP13" s="73">
        <f>IF(DV13&gt;0,AH13/((1+Vychodiská!$C$168)^emisie_CO2!DV13),0)</f>
        <v>0</v>
      </c>
      <c r="CQ13" s="73">
        <f>IF(DW13&gt;0,AI13/((1+Vychodiská!$C$168)^emisie_CO2!DW13),0)</f>
        <v>0</v>
      </c>
      <c r="CR13" s="74">
        <f>IF(DX13&gt;0,AJ13/((1+Vychodiská!$C$168)^emisie_CO2!DX13),0)</f>
        <v>0</v>
      </c>
      <c r="CS13" s="77">
        <f t="shared" si="2"/>
        <v>86312.192368853925</v>
      </c>
      <c r="CT13" s="73"/>
      <c r="CU13" s="78">
        <f t="shared" si="3"/>
        <v>3</v>
      </c>
      <c r="CV13" s="78">
        <f t="shared" ref="CV13:DX13" si="13">IF(CU13=0,0,IF(CV$2&gt;$D13,0,CU13+1))</f>
        <v>4</v>
      </c>
      <c r="CW13" s="78">
        <f t="shared" si="13"/>
        <v>5</v>
      </c>
      <c r="CX13" s="78">
        <f t="shared" si="13"/>
        <v>6</v>
      </c>
      <c r="CY13" s="78">
        <f t="shared" si="13"/>
        <v>7</v>
      </c>
      <c r="CZ13" s="78">
        <f t="shared" si="13"/>
        <v>8</v>
      </c>
      <c r="DA13" s="78">
        <f t="shared" si="13"/>
        <v>9</v>
      </c>
      <c r="DB13" s="78">
        <f t="shared" si="13"/>
        <v>10</v>
      </c>
      <c r="DC13" s="78">
        <f t="shared" si="13"/>
        <v>11</v>
      </c>
      <c r="DD13" s="78">
        <f t="shared" si="13"/>
        <v>12</v>
      </c>
      <c r="DE13" s="78">
        <f t="shared" si="13"/>
        <v>13</v>
      </c>
      <c r="DF13" s="78">
        <f t="shared" si="13"/>
        <v>14</v>
      </c>
      <c r="DG13" s="78">
        <f t="shared" si="13"/>
        <v>15</v>
      </c>
      <c r="DH13" s="78">
        <f t="shared" si="13"/>
        <v>16</v>
      </c>
      <c r="DI13" s="78">
        <f t="shared" si="13"/>
        <v>17</v>
      </c>
      <c r="DJ13" s="78">
        <f t="shared" si="13"/>
        <v>0</v>
      </c>
      <c r="DK13" s="78">
        <f t="shared" si="13"/>
        <v>0</v>
      </c>
      <c r="DL13" s="78">
        <f t="shared" si="13"/>
        <v>0</v>
      </c>
      <c r="DM13" s="78">
        <f t="shared" si="13"/>
        <v>0</v>
      </c>
      <c r="DN13" s="78">
        <f t="shared" si="13"/>
        <v>0</v>
      </c>
      <c r="DO13" s="78">
        <f t="shared" si="13"/>
        <v>0</v>
      </c>
      <c r="DP13" s="78">
        <f t="shared" si="13"/>
        <v>0</v>
      </c>
      <c r="DQ13" s="78">
        <f t="shared" si="13"/>
        <v>0</v>
      </c>
      <c r="DR13" s="78">
        <f t="shared" si="13"/>
        <v>0</v>
      </c>
      <c r="DS13" s="78">
        <f t="shared" si="13"/>
        <v>0</v>
      </c>
      <c r="DT13" s="78">
        <f t="shared" si="13"/>
        <v>0</v>
      </c>
      <c r="DU13" s="78">
        <f t="shared" si="13"/>
        <v>0</v>
      </c>
      <c r="DV13" s="78">
        <f t="shared" si="13"/>
        <v>0</v>
      </c>
      <c r="DW13" s="78">
        <f t="shared" si="13"/>
        <v>0</v>
      </c>
      <c r="DX13" s="79">
        <f t="shared" si="13"/>
        <v>0</v>
      </c>
    </row>
    <row r="14" spans="1:128" s="80" customFormat="1" ht="31" customHeight="1" x14ac:dyDescent="0.35">
      <c r="A14" s="70">
        <v>12</v>
      </c>
      <c r="B14" s="71" t="s">
        <v>63</v>
      </c>
      <c r="C14" s="71" t="str">
        <f>INDEX(Data!$D$3:$D$29,MATCH(emisie_CO2!A14,Data!$A$3:$A$29,0))</f>
        <v>Absorpčné tepelné čerpadlo (ATČ)</v>
      </c>
      <c r="D14" s="72">
        <f>INDEX(Data!$M$3:$M$29,MATCH(emisie_CO2!A14,Data!$A$3:$A$29,0))</f>
        <v>20</v>
      </c>
      <c r="E14" s="72">
        <f>INDEX(Data!$J$3:$J$29,MATCH(emisie_CO2!A14,Data!$A$3:$A$29,0))</f>
        <v>2027</v>
      </c>
      <c r="F14" s="74">
        <f>INDEX(Data!$U$3:$U$29,MATCH(emisie_CO2!A14,Data!$A$3:$A$29,0))</f>
        <v>-8058.8</v>
      </c>
      <c r="G14" s="73">
        <f>$F14*Vychodiská!$D$15*-1*IF(LEN($E14)=4,HLOOKUP($E14+G$2,Vychodiská!$G$24:$BN$25,2,0),HLOOKUP(VALUE(RIGHT($E14,4))+G$2,Vychodiská!$G$24:$BN$25,2,0))</f>
        <v>346528.4</v>
      </c>
      <c r="H14" s="73">
        <f>$F14*Vychodiská!$D$15*-1*IF(LEN($E14)=4,HLOOKUP($E14+H$2,Vychodiská!$G$24:$BN$25,2,0),HLOOKUP(VALUE(RIGHT($E14,4))+H$2,Vychodiská!$G$24:$BN$25,2,0))</f>
        <v>354587.2</v>
      </c>
      <c r="I14" s="73">
        <f>$F14*Vychodiská!$D$15*-1*IF(LEN($E14)=4,HLOOKUP($E14+I$2,Vychodiská!$G$24:$BN$25,2,0),HLOOKUP(VALUE(RIGHT($E14,4))+I$2,Vychodiská!$G$24:$BN$25,2,0))</f>
        <v>362646</v>
      </c>
      <c r="J14" s="73">
        <f>$F14*Vychodiská!$D$15*-1*IF(LEN($E14)=4,HLOOKUP($E14+J$2,Vychodiská!$G$24:$BN$25,2,0),HLOOKUP(VALUE(RIGHT($E14,4))+J$2,Vychodiská!$G$24:$BN$25,2,0))</f>
        <v>366675.4</v>
      </c>
      <c r="K14" s="73">
        <f>$F14*Vychodiská!$D$15*-1*IF(LEN($E14)=4,HLOOKUP($E14+K$2,Vychodiská!$G$24:$BN$25,2,0),HLOOKUP(VALUE(RIGHT($E14,4))+K$2,Vychodiská!$G$24:$BN$25,2,0))</f>
        <v>370704.8</v>
      </c>
      <c r="L14" s="73">
        <f>$F14*Vychodiská!$D$15*-1*IF(LEN($E14)=4,HLOOKUP($E14+L$2,Vychodiská!$G$24:$BN$25,2,0),HLOOKUP(VALUE(RIGHT($E14,4))+L$2,Vychodiská!$G$24:$BN$25,2,0))</f>
        <v>374734.2</v>
      </c>
      <c r="M14" s="73">
        <f>$F14*Vychodiská!$D$15*-1*IF(LEN($E14)=4,HLOOKUP($E14+M$2,Vychodiská!$G$24:$BN$25,2,0),HLOOKUP(VALUE(RIGHT($E14,4))+M$2,Vychodiská!$G$24:$BN$25,2,0))</f>
        <v>378763.60000000003</v>
      </c>
      <c r="N14" s="73">
        <f>$F14*Vychodiská!$D$15*-1*IF(LEN($E14)=4,HLOOKUP($E14+N$2,Vychodiská!$G$24:$BN$25,2,0),HLOOKUP(VALUE(RIGHT($E14,4))+N$2,Vychodiská!$G$24:$BN$25,2,0))</f>
        <v>382793</v>
      </c>
      <c r="O14" s="73">
        <f>$F14*Vychodiská!$D$15*-1*IF(LEN($E14)=4,HLOOKUP($E14+O$2,Vychodiská!$G$24:$BN$25,2,0),HLOOKUP(VALUE(RIGHT($E14,4))+O$2,Vychodiská!$G$24:$BN$25,2,0))</f>
        <v>386822.40000000002</v>
      </c>
      <c r="P14" s="73">
        <f>$F14*Vychodiská!$D$15*-1*IF(LEN($E14)=4,HLOOKUP($E14+P$2,Vychodiská!$G$24:$BN$25,2,0),HLOOKUP(VALUE(RIGHT($E14,4))+P$2,Vychodiská!$G$24:$BN$25,2,0))</f>
        <v>390851.8</v>
      </c>
      <c r="Q14" s="73">
        <f>$F14*Vychodiská!$D$15*-1*IF(LEN($E14)=4,HLOOKUP($E14+Q$2,Vychodiská!$G$24:$BN$25,2,0),HLOOKUP(VALUE(RIGHT($E14,4))+Q$2,Vychodiská!$G$24:$BN$25,2,0))</f>
        <v>394881.2</v>
      </c>
      <c r="R14" s="73">
        <f>$F14*Vychodiská!$D$15*-1*IF(LEN($E14)=4,HLOOKUP($E14+R$2,Vychodiská!$G$24:$BN$25,2,0),HLOOKUP(VALUE(RIGHT($E14,4))+R$2,Vychodiská!$G$24:$BN$25,2,0))</f>
        <v>398910.60000000003</v>
      </c>
      <c r="S14" s="73">
        <f>$F14*Vychodiská!$D$15*-1*IF(LEN($E14)=4,HLOOKUP($E14+S$2,Vychodiská!$G$24:$BN$25,2,0),HLOOKUP(VALUE(RIGHT($E14,4))+S$2,Vychodiská!$G$24:$BN$25,2,0))</f>
        <v>402940</v>
      </c>
      <c r="T14" s="73">
        <f>$F14*Vychodiská!$D$15*-1*IF(LEN($E14)=4,HLOOKUP($E14+T$2,Vychodiská!$G$24:$BN$25,2,0),HLOOKUP(VALUE(RIGHT($E14,4))+T$2,Vychodiská!$G$24:$BN$25,2,0))</f>
        <v>406969.4</v>
      </c>
      <c r="U14" s="73">
        <f>$F14*Vychodiská!$D$15*-1*IF(LEN($E14)=4,HLOOKUP($E14+U$2,Vychodiská!$G$24:$BN$25,2,0),HLOOKUP(VALUE(RIGHT($E14,4))+U$2,Vychodiská!$G$24:$BN$25,2,0))</f>
        <v>410998.8</v>
      </c>
      <c r="V14" s="73">
        <f>$F14*Vychodiská!$D$15*-1*IF(LEN($E14)=4,HLOOKUP($E14+V$2,Vychodiská!$G$24:$BN$25,2,0),HLOOKUP(VALUE(RIGHT($E14,4))+V$2,Vychodiská!$G$24:$BN$25,2,0))</f>
        <v>415028.2</v>
      </c>
      <c r="W14" s="73">
        <f>$F14*Vychodiská!$D$15*-1*IF(LEN($E14)=4,HLOOKUP($E14+W$2,Vychodiská!$G$24:$BN$25,2,0),HLOOKUP(VALUE(RIGHT($E14,4))+W$2,Vychodiská!$G$24:$BN$25,2,0))</f>
        <v>419057.60000000003</v>
      </c>
      <c r="X14" s="73">
        <f>$F14*Vychodiská!$D$15*-1*IF(LEN($E14)=4,HLOOKUP($E14+X$2,Vychodiská!$G$24:$BN$25,2,0),HLOOKUP(VALUE(RIGHT($E14,4))+X$2,Vychodiská!$G$24:$BN$25,2,0))</f>
        <v>423087</v>
      </c>
      <c r="Y14" s="73">
        <f>$F14*Vychodiská!$D$15*-1*IF(LEN($E14)=4,HLOOKUP($E14+Y$2,Vychodiská!$G$24:$BN$25,2,0),HLOOKUP(VALUE(RIGHT($E14,4))+Y$2,Vychodiská!$G$24:$BN$25,2,0))</f>
        <v>427116.4</v>
      </c>
      <c r="Z14" s="73">
        <f>$F14*Vychodiská!$D$15*-1*IF(LEN($E14)=4,HLOOKUP($E14+Z$2,Vychodiská!$G$24:$BN$25,2,0),HLOOKUP(VALUE(RIGHT($E14,4))+Z$2,Vychodiská!$G$24:$BN$25,2,0))</f>
        <v>431145.8</v>
      </c>
      <c r="AA14" s="73">
        <f>$F14*Vychodiská!$D$15*-1*IF(LEN($E14)=4,HLOOKUP($E14+AA$2,Vychodiská!$G$24:$BN$25,2,0),HLOOKUP(VALUE(RIGHT($E14,4))+AA$2,Vychodiská!$G$24:$BN$25,2,0))</f>
        <v>435175.2</v>
      </c>
      <c r="AB14" s="73">
        <f>$F14*Vychodiská!$D$15*-1*IF(LEN($E14)=4,HLOOKUP($E14+AB$2,Vychodiská!$G$24:$BN$25,2,0),HLOOKUP(VALUE(RIGHT($E14,4))+AB$2,Vychodiská!$G$24:$BN$25,2,0))</f>
        <v>439204.60000000003</v>
      </c>
      <c r="AC14" s="73">
        <f>$F14*Vychodiská!$D$15*-1*IF(LEN($E14)=4,HLOOKUP($E14+AC$2,Vychodiská!$G$24:$BN$25,2,0),HLOOKUP(VALUE(RIGHT($E14,4))+AC$2,Vychodiská!$G$24:$BN$25,2,0))</f>
        <v>443234</v>
      </c>
      <c r="AD14" s="73">
        <f>$F14*Vychodiská!$D$15*-1*IF(LEN($E14)=4,HLOOKUP($E14+AD$2,Vychodiská!$G$24:$BN$25,2,0),HLOOKUP(VALUE(RIGHT($E14,4))+AD$2,Vychodiská!$G$24:$BN$25,2,0))</f>
        <v>447263.4</v>
      </c>
      <c r="AE14" s="73">
        <f>$F14*Vychodiská!$D$15*-1*IF(LEN($E14)=4,HLOOKUP($E14+AE$2,Vychodiská!$G$24:$BN$25,2,0),HLOOKUP(VALUE(RIGHT($E14,4))+AE$2,Vychodiská!$G$24:$BN$25,2,0))</f>
        <v>451292.8</v>
      </c>
      <c r="AF14" s="73">
        <f>$F14*Vychodiská!$D$15*-1*IF(LEN($E14)=4,HLOOKUP($E14+AF$2,Vychodiská!$G$24:$BN$25,2,0),HLOOKUP(VALUE(RIGHT($E14,4))+AF$2,Vychodiská!$G$24:$BN$25,2,0))</f>
        <v>455322.2</v>
      </c>
      <c r="AG14" s="73">
        <f>$F14*Vychodiská!$D$15*-1*IF(LEN($E14)=4,HLOOKUP($E14+AG$2,Vychodiská!$G$24:$BN$25,2,0),HLOOKUP(VALUE(RIGHT($E14,4))+AG$2,Vychodiská!$G$24:$BN$25,2,0))</f>
        <v>459351.60000000003</v>
      </c>
      <c r="AH14" s="73">
        <f>$F14*Vychodiská!$D$15*-1*IF(LEN($E14)=4,HLOOKUP($E14+AH$2,Vychodiská!$G$24:$BN$25,2,0),HLOOKUP(VALUE(RIGHT($E14,4))+AH$2,Vychodiská!$G$24:$BN$25,2,0))</f>
        <v>463381</v>
      </c>
      <c r="AI14" s="73">
        <f>$F14*Vychodiská!$D$15*-1*IF(LEN($E14)=4,HLOOKUP($E14+AI$2,Vychodiská!$G$24:$BN$25,2,0),HLOOKUP(VALUE(RIGHT($E14,4))+AI$2,Vychodiská!$G$24:$BN$25,2,0))</f>
        <v>467410.4</v>
      </c>
      <c r="AJ14" s="74">
        <f>$F14*Vychodiská!$D$15*-1*IF(LEN($E14)=4,HLOOKUP($E14+AJ$2,Vychodiská!$G$24:$BN$25,2,0),HLOOKUP(VALUE(RIGHT($E14,4))+AJ$2,Vychodiská!$G$24:$BN$25,2,0))</f>
        <v>471439.8</v>
      </c>
      <c r="AK14" s="73">
        <f t="shared" si="1"/>
        <v>346528.4</v>
      </c>
      <c r="AL14" s="73">
        <f>SUM($G14:H14)</f>
        <v>701115.60000000009</v>
      </c>
      <c r="AM14" s="73">
        <f>SUM($G14:I14)</f>
        <v>1063761.6000000001</v>
      </c>
      <c r="AN14" s="73">
        <f>SUM($G14:J14)</f>
        <v>1430437</v>
      </c>
      <c r="AO14" s="73">
        <f>SUM($G14:K14)</f>
        <v>1801141.8</v>
      </c>
      <c r="AP14" s="73">
        <f>SUM($G14:L14)</f>
        <v>2175876</v>
      </c>
      <c r="AQ14" s="73">
        <f>SUM($G14:M14)</f>
        <v>2554639.6</v>
      </c>
      <c r="AR14" s="73">
        <f>SUM($G14:N14)</f>
        <v>2937432.6</v>
      </c>
      <c r="AS14" s="73">
        <f>SUM($G14:O14)</f>
        <v>3324255</v>
      </c>
      <c r="AT14" s="73">
        <f>SUM($G14:P14)</f>
        <v>3715106.8</v>
      </c>
      <c r="AU14" s="73">
        <f>SUM($G14:Q14)</f>
        <v>4109988</v>
      </c>
      <c r="AV14" s="73">
        <f>SUM($G14:R14)</f>
        <v>4508898.5999999996</v>
      </c>
      <c r="AW14" s="73">
        <f>SUM($G14:S14)</f>
        <v>4911838.5999999996</v>
      </c>
      <c r="AX14" s="73">
        <f>SUM($G14:T14)</f>
        <v>5318808</v>
      </c>
      <c r="AY14" s="73">
        <f>SUM($G14:U14)</f>
        <v>5729806.7999999998</v>
      </c>
      <c r="AZ14" s="73">
        <f>SUM($G14:V14)</f>
        <v>6144835</v>
      </c>
      <c r="BA14" s="73">
        <f>SUM($G14:W14)</f>
        <v>6563892.5999999996</v>
      </c>
      <c r="BB14" s="73">
        <f>SUM($G14:X14)</f>
        <v>6986979.5999999996</v>
      </c>
      <c r="BC14" s="73">
        <f>SUM($G14:Y14)</f>
        <v>7414096</v>
      </c>
      <c r="BD14" s="73">
        <f>SUM($G14:Z14)</f>
        <v>7845241.7999999998</v>
      </c>
      <c r="BE14" s="73">
        <f>SUM($G14:AA14)</f>
        <v>8280417</v>
      </c>
      <c r="BF14" s="73">
        <f>SUM($G14:AB14)</f>
        <v>8719621.5999999996</v>
      </c>
      <c r="BG14" s="73">
        <f>SUM($G14:AC14)</f>
        <v>9162855.5999999996</v>
      </c>
      <c r="BH14" s="73">
        <f>SUM($G14:AD14)</f>
        <v>9610119</v>
      </c>
      <c r="BI14" s="73">
        <f>SUM($G14:AE14)</f>
        <v>10061411.800000001</v>
      </c>
      <c r="BJ14" s="73">
        <f>SUM($G14:AF14)</f>
        <v>10516734</v>
      </c>
      <c r="BK14" s="73">
        <f>SUM($G14:AG14)</f>
        <v>10976085.6</v>
      </c>
      <c r="BL14" s="73">
        <f>SUM($G14:AH14)</f>
        <v>11439466.6</v>
      </c>
      <c r="BM14" s="73">
        <f>SUM($G14:AI14)</f>
        <v>11906877</v>
      </c>
      <c r="BN14" s="73">
        <f>SUM($G14:AJ14)</f>
        <v>12378316.800000001</v>
      </c>
      <c r="BO14" s="76">
        <f>IF(CU14&gt;0,G14/((1+Vychodiská!$C$168)^emisie_CO2!CU14),0)</f>
        <v>314311.47392290249</v>
      </c>
      <c r="BP14" s="73">
        <f>IF(CV14&gt;0,H14/((1+Vychodiská!$C$168)^emisie_CO2!CV14),0)</f>
        <v>306305.75531800021</v>
      </c>
      <c r="BQ14" s="73">
        <f>IF(CW14&gt;0,I14/((1+Vychodiská!$C$168)^emisie_CO2!CW14),0)</f>
        <v>298349.76167337684</v>
      </c>
      <c r="BR14" s="73">
        <f>IF(CX14&gt;0,J14/((1+Vychodiská!$C$168)^emisie_CO2!CX14),0)</f>
        <v>287299.77050028881</v>
      </c>
      <c r="BS14" s="73">
        <f>IF(CY14&gt;0,K14/((1+Vychodiská!$C$168)^emisie_CO2!CY14),0)</f>
        <v>276625.6293671017</v>
      </c>
      <c r="BT14" s="73">
        <f>IF(CZ14&gt;0,L14/((1+Vychodiská!$C$168)^emisie_CO2!CZ14),0)</f>
        <v>266316.59970124695</v>
      </c>
      <c r="BU14" s="73">
        <f>IF(DA14&gt;0,M14/((1+Vychodiská!$C$168)^emisie_CO2!DA14),0)</f>
        <v>256362.11338368888</v>
      </c>
      <c r="BV14" s="73">
        <f>IF(DB14&gt;0,N14/((1+Vychodiská!$C$168)^emisie_CO2!DB14),0)</f>
        <v>246751.78086575927</v>
      </c>
      <c r="BW14" s="73">
        <f>IF(DC14&gt;0,O14/((1+Vychodiská!$C$168)^emisie_CO2!DC14),0)</f>
        <v>237475.39812644504</v>
      </c>
      <c r="BX14" s="73">
        <f>IF(DD14&gt;0,P14/((1+Vychodiská!$C$168)^emisie_CO2!DD14),0)</f>
        <v>228522.95256215442</v>
      </c>
      <c r="BY14" s="73">
        <f>IF(DE14&gt;0,Q14/((1+Vychodiská!$C$168)^emisie_CO2!DE14),0)</f>
        <v>219884.62789485653</v>
      </c>
      <c r="BZ14" s="73">
        <f>IF(DF14&gt;0,R14/((1+Vychodiská!$C$168)^emisie_CO2!DF14),0)</f>
        <v>211550.8081787249</v>
      </c>
      <c r="CA14" s="73">
        <f>IF(DG14&gt;0,S14/((1+Vychodiská!$C$168)^emisie_CO2!DG14),0)</f>
        <v>203512.08098001438</v>
      </c>
      <c r="CB14" s="73">
        <f>IF(DH14&gt;0,T14/((1+Vychodiská!$C$168)^emisie_CO2!DH14),0)</f>
        <v>195759.23979982329</v>
      </c>
      <c r="CC14" s="73">
        <f>IF(DI14&gt;0,U14/((1+Vychodiská!$C$168)^emisie_CO2!DI14),0)</f>
        <v>188283.2858046391</v>
      </c>
      <c r="CD14" s="73">
        <f>IF(DJ14&gt;0,V14/((1+Vychodiská!$C$168)^emisie_CO2!DJ14),0)</f>
        <v>181075.42892509641</v>
      </c>
      <c r="CE14" s="73">
        <f>IF(DK14&gt;0,W14/((1+Vychodiská!$C$168)^emisie_CO2!DK14),0)</f>
        <v>174127.08837919583</v>
      </c>
      <c r="CF14" s="73">
        <f>IF(DL14&gt;0,X14/((1+Vychodiská!$C$168)^emisie_CO2!DL14),0)</f>
        <v>167429.89267230366</v>
      </c>
      <c r="CG14" s="73">
        <f>IF(DM14&gt;0,Y14/((1+Vychodiská!$C$168)^emisie_CO2!DM14),0)</f>
        <v>160975.67912257768</v>
      </c>
      <c r="CH14" s="73">
        <f>IF(DN14&gt;0,Z14/((1+Vychodiská!$C$168)^emisie_CO2!DN14),0)</f>
        <v>154756.49295701538</v>
      </c>
      <c r="CI14" s="73">
        <f>IF(DO14&gt;0,AA14/((1+Vychodiská!$C$168)^emisie_CO2!DO14),0)</f>
        <v>0</v>
      </c>
      <c r="CJ14" s="73">
        <f>IF(DP14&gt;0,AB14/((1+Vychodiská!$C$168)^emisie_CO2!DP14),0)</f>
        <v>0</v>
      </c>
      <c r="CK14" s="73">
        <f>IF(DQ14&gt;0,AC14/((1+Vychodiská!$C$168)^emisie_CO2!DQ14),0)</f>
        <v>0</v>
      </c>
      <c r="CL14" s="73">
        <f>IF(DR14&gt;0,AD14/((1+Vychodiská!$C$168)^emisie_CO2!DR14),0)</f>
        <v>0</v>
      </c>
      <c r="CM14" s="73">
        <f>IF(DS14&gt;0,AE14/((1+Vychodiská!$C$168)^emisie_CO2!DS14),0)</f>
        <v>0</v>
      </c>
      <c r="CN14" s="73">
        <f>IF(DT14&gt;0,AF14/((1+Vychodiská!$C$168)^emisie_CO2!DT14),0)</f>
        <v>0</v>
      </c>
      <c r="CO14" s="73">
        <f>IF(DU14&gt;0,AG14/((1+Vychodiská!$C$168)^emisie_CO2!DU14),0)</f>
        <v>0</v>
      </c>
      <c r="CP14" s="73">
        <f>IF(DV14&gt;0,AH14/((1+Vychodiská!$C$168)^emisie_CO2!DV14),0)</f>
        <v>0</v>
      </c>
      <c r="CQ14" s="73">
        <f>IF(DW14&gt;0,AI14/((1+Vychodiská!$C$168)^emisie_CO2!DW14),0)</f>
        <v>0</v>
      </c>
      <c r="CR14" s="74">
        <f>IF(DX14&gt;0,AJ14/((1+Vychodiská!$C$168)^emisie_CO2!DX14),0)</f>
        <v>0</v>
      </c>
      <c r="CS14" s="77">
        <f t="shared" si="2"/>
        <v>4575675.8601352116</v>
      </c>
      <c r="CT14" s="73"/>
      <c r="CU14" s="78">
        <f t="shared" si="3"/>
        <v>2</v>
      </c>
      <c r="CV14" s="78">
        <f t="shared" ref="CV14:DX14" si="14">IF(CU14=0,0,IF(CV$2&gt;$D14,0,CU14+1))</f>
        <v>3</v>
      </c>
      <c r="CW14" s="78">
        <f t="shared" si="14"/>
        <v>4</v>
      </c>
      <c r="CX14" s="78">
        <f t="shared" si="14"/>
        <v>5</v>
      </c>
      <c r="CY14" s="78">
        <f t="shared" si="14"/>
        <v>6</v>
      </c>
      <c r="CZ14" s="78">
        <f t="shared" si="14"/>
        <v>7</v>
      </c>
      <c r="DA14" s="78">
        <f t="shared" si="14"/>
        <v>8</v>
      </c>
      <c r="DB14" s="78">
        <f t="shared" si="14"/>
        <v>9</v>
      </c>
      <c r="DC14" s="78">
        <f t="shared" si="14"/>
        <v>10</v>
      </c>
      <c r="DD14" s="78">
        <f t="shared" si="14"/>
        <v>11</v>
      </c>
      <c r="DE14" s="78">
        <f t="shared" si="14"/>
        <v>12</v>
      </c>
      <c r="DF14" s="78">
        <f t="shared" si="14"/>
        <v>13</v>
      </c>
      <c r="DG14" s="78">
        <f t="shared" si="14"/>
        <v>14</v>
      </c>
      <c r="DH14" s="78">
        <f t="shared" si="14"/>
        <v>15</v>
      </c>
      <c r="DI14" s="78">
        <f t="shared" si="14"/>
        <v>16</v>
      </c>
      <c r="DJ14" s="78">
        <f t="shared" si="14"/>
        <v>17</v>
      </c>
      <c r="DK14" s="78">
        <f t="shared" si="14"/>
        <v>18</v>
      </c>
      <c r="DL14" s="78">
        <f t="shared" si="14"/>
        <v>19</v>
      </c>
      <c r="DM14" s="78">
        <f t="shared" si="14"/>
        <v>20</v>
      </c>
      <c r="DN14" s="78">
        <f t="shared" si="14"/>
        <v>21</v>
      </c>
      <c r="DO14" s="78">
        <f t="shared" si="14"/>
        <v>0</v>
      </c>
      <c r="DP14" s="78">
        <f t="shared" si="14"/>
        <v>0</v>
      </c>
      <c r="DQ14" s="78">
        <f t="shared" si="14"/>
        <v>0</v>
      </c>
      <c r="DR14" s="78">
        <f t="shared" si="14"/>
        <v>0</v>
      </c>
      <c r="DS14" s="78">
        <f t="shared" si="14"/>
        <v>0</v>
      </c>
      <c r="DT14" s="78">
        <f t="shared" si="14"/>
        <v>0</v>
      </c>
      <c r="DU14" s="78">
        <f t="shared" si="14"/>
        <v>0</v>
      </c>
      <c r="DV14" s="78">
        <f t="shared" si="14"/>
        <v>0</v>
      </c>
      <c r="DW14" s="78">
        <f t="shared" si="14"/>
        <v>0</v>
      </c>
      <c r="DX14" s="79">
        <f t="shared" si="14"/>
        <v>0</v>
      </c>
    </row>
    <row r="15" spans="1:128" s="80" customFormat="1" ht="31" customHeight="1" x14ac:dyDescent="0.35">
      <c r="A15" s="70">
        <v>13</v>
      </c>
      <c r="B15" s="71" t="s">
        <v>67</v>
      </c>
      <c r="C15" s="71" t="str">
        <f>INDEX(Data!$D$3:$D$29,MATCH(emisie_CO2!A15,Data!$A$3:$A$29,0))</f>
        <v>Rekonštrukcia spoločnej vysoko napäťovej rozvodne R22.1 pre závod Košice</v>
      </c>
      <c r="D15" s="72">
        <f>INDEX(Data!$M$3:$M$29,MATCH(emisie_CO2!A15,Data!$A$3:$A$29,0))</f>
        <v>20</v>
      </c>
      <c r="E15" s="72" t="str">
        <f>INDEX(Data!$J$3:$J$29,MATCH(emisie_CO2!A15,Data!$A$3:$A$29,0))</f>
        <v>2023-2024</v>
      </c>
      <c r="F15" s="74">
        <f>INDEX(Data!$U$3:$U$29,MATCH(emisie_CO2!A15,Data!$A$3:$A$29,0))</f>
        <v>0</v>
      </c>
      <c r="G15" s="73">
        <f>$F15*Vychodiská!$D$15*-1*IF(LEN($E15)=4,HLOOKUP($E15+G$2,Vychodiská!$G$24:$BN$25,2,0),HLOOKUP(VALUE(RIGHT($E15,4))+G$2,Vychodiská!$G$24:$BN$25,2,0))</f>
        <v>0</v>
      </c>
      <c r="H15" s="73">
        <f>$F15*Vychodiská!$D$15*-1*IF(LEN($E15)=4,HLOOKUP($E15+H$2,Vychodiská!$G$24:$BN$25,2,0),HLOOKUP(VALUE(RIGHT($E15,4))+H$2,Vychodiská!$G$24:$BN$25,2,0))</f>
        <v>0</v>
      </c>
      <c r="I15" s="73">
        <f>$F15*Vychodiská!$D$15*-1*IF(LEN($E15)=4,HLOOKUP($E15+I$2,Vychodiská!$G$24:$BN$25,2,0),HLOOKUP(VALUE(RIGHT($E15,4))+I$2,Vychodiská!$G$24:$BN$25,2,0))</f>
        <v>0</v>
      </c>
      <c r="J15" s="73">
        <f>$F15*Vychodiská!$D$15*-1*IF(LEN($E15)=4,HLOOKUP($E15+J$2,Vychodiská!$G$24:$BN$25,2,0),HLOOKUP(VALUE(RIGHT($E15,4))+J$2,Vychodiská!$G$24:$BN$25,2,0))</f>
        <v>0</v>
      </c>
      <c r="K15" s="73">
        <f>$F15*Vychodiská!$D$15*-1*IF(LEN($E15)=4,HLOOKUP($E15+K$2,Vychodiská!$G$24:$BN$25,2,0),HLOOKUP(VALUE(RIGHT($E15,4))+K$2,Vychodiská!$G$24:$BN$25,2,0))</f>
        <v>0</v>
      </c>
      <c r="L15" s="73">
        <f>$F15*Vychodiská!$D$15*-1*IF(LEN($E15)=4,HLOOKUP($E15+L$2,Vychodiská!$G$24:$BN$25,2,0),HLOOKUP(VALUE(RIGHT($E15,4))+L$2,Vychodiská!$G$24:$BN$25,2,0))</f>
        <v>0</v>
      </c>
      <c r="M15" s="73">
        <f>$F15*Vychodiská!$D$15*-1*IF(LEN($E15)=4,HLOOKUP($E15+M$2,Vychodiská!$G$24:$BN$25,2,0),HLOOKUP(VALUE(RIGHT($E15,4))+M$2,Vychodiská!$G$24:$BN$25,2,0))</f>
        <v>0</v>
      </c>
      <c r="N15" s="73">
        <f>$F15*Vychodiská!$D$15*-1*IF(LEN($E15)=4,HLOOKUP($E15+N$2,Vychodiská!$G$24:$BN$25,2,0),HLOOKUP(VALUE(RIGHT($E15,4))+N$2,Vychodiská!$G$24:$BN$25,2,0))</f>
        <v>0</v>
      </c>
      <c r="O15" s="73">
        <f>$F15*Vychodiská!$D$15*-1*IF(LEN($E15)=4,HLOOKUP($E15+O$2,Vychodiská!$G$24:$BN$25,2,0),HLOOKUP(VALUE(RIGHT($E15,4))+O$2,Vychodiská!$G$24:$BN$25,2,0))</f>
        <v>0</v>
      </c>
      <c r="P15" s="73">
        <f>$F15*Vychodiská!$D$15*-1*IF(LEN($E15)=4,HLOOKUP($E15+P$2,Vychodiská!$G$24:$BN$25,2,0),HLOOKUP(VALUE(RIGHT($E15,4))+P$2,Vychodiská!$G$24:$BN$25,2,0))</f>
        <v>0</v>
      </c>
      <c r="Q15" s="73">
        <f>$F15*Vychodiská!$D$15*-1*IF(LEN($E15)=4,HLOOKUP($E15+Q$2,Vychodiská!$G$24:$BN$25,2,0),HLOOKUP(VALUE(RIGHT($E15,4))+Q$2,Vychodiská!$G$24:$BN$25,2,0))</f>
        <v>0</v>
      </c>
      <c r="R15" s="73">
        <f>$F15*Vychodiská!$D$15*-1*IF(LEN($E15)=4,HLOOKUP($E15+R$2,Vychodiská!$G$24:$BN$25,2,0),HLOOKUP(VALUE(RIGHT($E15,4))+R$2,Vychodiská!$G$24:$BN$25,2,0))</f>
        <v>0</v>
      </c>
      <c r="S15" s="73">
        <f>$F15*Vychodiská!$D$15*-1*IF(LEN($E15)=4,HLOOKUP($E15+S$2,Vychodiská!$G$24:$BN$25,2,0),HLOOKUP(VALUE(RIGHT($E15,4))+S$2,Vychodiská!$G$24:$BN$25,2,0))</f>
        <v>0</v>
      </c>
      <c r="T15" s="73">
        <f>$F15*Vychodiská!$D$15*-1*IF(LEN($E15)=4,HLOOKUP($E15+T$2,Vychodiská!$G$24:$BN$25,2,0),HLOOKUP(VALUE(RIGHT($E15,4))+T$2,Vychodiská!$G$24:$BN$25,2,0))</f>
        <v>0</v>
      </c>
      <c r="U15" s="73">
        <f>$F15*Vychodiská!$D$15*-1*IF(LEN($E15)=4,HLOOKUP($E15+U$2,Vychodiská!$G$24:$BN$25,2,0),HLOOKUP(VALUE(RIGHT($E15,4))+U$2,Vychodiská!$G$24:$BN$25,2,0))</f>
        <v>0</v>
      </c>
      <c r="V15" s="73">
        <f>$F15*Vychodiská!$D$15*-1*IF(LEN($E15)=4,HLOOKUP($E15+V$2,Vychodiská!$G$24:$BN$25,2,0),HLOOKUP(VALUE(RIGHT($E15,4))+V$2,Vychodiská!$G$24:$BN$25,2,0))</f>
        <v>0</v>
      </c>
      <c r="W15" s="73">
        <f>$F15*Vychodiská!$D$15*-1*IF(LEN($E15)=4,HLOOKUP($E15+W$2,Vychodiská!$G$24:$BN$25,2,0),HLOOKUP(VALUE(RIGHT($E15,4))+W$2,Vychodiská!$G$24:$BN$25,2,0))</f>
        <v>0</v>
      </c>
      <c r="X15" s="73">
        <f>$F15*Vychodiská!$D$15*-1*IF(LEN($E15)=4,HLOOKUP($E15+X$2,Vychodiská!$G$24:$BN$25,2,0),HLOOKUP(VALUE(RIGHT($E15,4))+X$2,Vychodiská!$G$24:$BN$25,2,0))</f>
        <v>0</v>
      </c>
      <c r="Y15" s="73">
        <f>$F15*Vychodiská!$D$15*-1*IF(LEN($E15)=4,HLOOKUP($E15+Y$2,Vychodiská!$G$24:$BN$25,2,0),HLOOKUP(VALUE(RIGHT($E15,4))+Y$2,Vychodiská!$G$24:$BN$25,2,0))</f>
        <v>0</v>
      </c>
      <c r="Z15" s="73">
        <f>$F15*Vychodiská!$D$15*-1*IF(LEN($E15)=4,HLOOKUP($E15+Z$2,Vychodiská!$G$24:$BN$25,2,0),HLOOKUP(VALUE(RIGHT($E15,4))+Z$2,Vychodiská!$G$24:$BN$25,2,0))</f>
        <v>0</v>
      </c>
      <c r="AA15" s="73">
        <f>$F15*Vychodiská!$D$15*-1*IF(LEN($E15)=4,HLOOKUP($E15+AA$2,Vychodiská!$G$24:$BN$25,2,0),HLOOKUP(VALUE(RIGHT($E15,4))+AA$2,Vychodiská!$G$24:$BN$25,2,0))</f>
        <v>0</v>
      </c>
      <c r="AB15" s="73">
        <f>$F15*Vychodiská!$D$15*-1*IF(LEN($E15)=4,HLOOKUP($E15+AB$2,Vychodiská!$G$24:$BN$25,2,0),HLOOKUP(VALUE(RIGHT($E15,4))+AB$2,Vychodiská!$G$24:$BN$25,2,0))</f>
        <v>0</v>
      </c>
      <c r="AC15" s="73">
        <f>$F15*Vychodiská!$D$15*-1*IF(LEN($E15)=4,HLOOKUP($E15+AC$2,Vychodiská!$G$24:$BN$25,2,0),HLOOKUP(VALUE(RIGHT($E15,4))+AC$2,Vychodiská!$G$24:$BN$25,2,0))</f>
        <v>0</v>
      </c>
      <c r="AD15" s="73">
        <f>$F15*Vychodiská!$D$15*-1*IF(LEN($E15)=4,HLOOKUP($E15+AD$2,Vychodiská!$G$24:$BN$25,2,0),HLOOKUP(VALUE(RIGHT($E15,4))+AD$2,Vychodiská!$G$24:$BN$25,2,0))</f>
        <v>0</v>
      </c>
      <c r="AE15" s="73">
        <f>$F15*Vychodiská!$D$15*-1*IF(LEN($E15)=4,HLOOKUP($E15+AE$2,Vychodiská!$G$24:$BN$25,2,0),HLOOKUP(VALUE(RIGHT($E15,4))+AE$2,Vychodiská!$G$24:$BN$25,2,0))</f>
        <v>0</v>
      </c>
      <c r="AF15" s="73">
        <f>$F15*Vychodiská!$D$15*-1*IF(LEN($E15)=4,HLOOKUP($E15+AF$2,Vychodiská!$G$24:$BN$25,2,0),HLOOKUP(VALUE(RIGHT($E15,4))+AF$2,Vychodiská!$G$24:$BN$25,2,0))</f>
        <v>0</v>
      </c>
      <c r="AG15" s="73">
        <f>$F15*Vychodiská!$D$15*-1*IF(LEN($E15)=4,HLOOKUP($E15+AG$2,Vychodiská!$G$24:$BN$25,2,0),HLOOKUP(VALUE(RIGHT($E15,4))+AG$2,Vychodiská!$G$24:$BN$25,2,0))</f>
        <v>0</v>
      </c>
      <c r="AH15" s="73">
        <f>$F15*Vychodiská!$D$15*-1*IF(LEN($E15)=4,HLOOKUP($E15+AH$2,Vychodiská!$G$24:$BN$25,2,0),HLOOKUP(VALUE(RIGHT($E15,4))+AH$2,Vychodiská!$G$24:$BN$25,2,0))</f>
        <v>0</v>
      </c>
      <c r="AI15" s="73">
        <f>$F15*Vychodiská!$D$15*-1*IF(LEN($E15)=4,HLOOKUP($E15+AI$2,Vychodiská!$G$24:$BN$25,2,0),HLOOKUP(VALUE(RIGHT($E15,4))+AI$2,Vychodiská!$G$24:$BN$25,2,0))</f>
        <v>0</v>
      </c>
      <c r="AJ15" s="74">
        <f>$F15*Vychodiská!$D$15*-1*IF(LEN($E15)=4,HLOOKUP($E15+AJ$2,Vychodiská!$G$24:$BN$25,2,0),HLOOKUP(VALUE(RIGHT($E15,4))+AJ$2,Vychodiská!$G$24:$BN$25,2,0))</f>
        <v>0</v>
      </c>
      <c r="AK15" s="73">
        <f t="shared" si="1"/>
        <v>0</v>
      </c>
      <c r="AL15" s="73">
        <f>SUM($G15:H15)</f>
        <v>0</v>
      </c>
      <c r="AM15" s="73">
        <f>SUM($G15:I15)</f>
        <v>0</v>
      </c>
      <c r="AN15" s="73">
        <f>SUM($G15:J15)</f>
        <v>0</v>
      </c>
      <c r="AO15" s="73">
        <f>SUM($G15:K15)</f>
        <v>0</v>
      </c>
      <c r="AP15" s="73">
        <f>SUM($G15:L15)</f>
        <v>0</v>
      </c>
      <c r="AQ15" s="73">
        <f>SUM($G15:M15)</f>
        <v>0</v>
      </c>
      <c r="AR15" s="73">
        <f>SUM($G15:N15)</f>
        <v>0</v>
      </c>
      <c r="AS15" s="73">
        <f>SUM($G15:O15)</f>
        <v>0</v>
      </c>
      <c r="AT15" s="73">
        <f>SUM($G15:P15)</f>
        <v>0</v>
      </c>
      <c r="AU15" s="73">
        <f>SUM($G15:Q15)</f>
        <v>0</v>
      </c>
      <c r="AV15" s="73">
        <f>SUM($G15:R15)</f>
        <v>0</v>
      </c>
      <c r="AW15" s="73">
        <f>SUM($G15:S15)</f>
        <v>0</v>
      </c>
      <c r="AX15" s="73">
        <f>SUM($G15:T15)</f>
        <v>0</v>
      </c>
      <c r="AY15" s="73">
        <f>SUM($G15:U15)</f>
        <v>0</v>
      </c>
      <c r="AZ15" s="73">
        <f>SUM($G15:V15)</f>
        <v>0</v>
      </c>
      <c r="BA15" s="73">
        <f>SUM($G15:W15)</f>
        <v>0</v>
      </c>
      <c r="BB15" s="73">
        <f>SUM($G15:X15)</f>
        <v>0</v>
      </c>
      <c r="BC15" s="73">
        <f>SUM($G15:Y15)</f>
        <v>0</v>
      </c>
      <c r="BD15" s="73">
        <f>SUM($G15:Z15)</f>
        <v>0</v>
      </c>
      <c r="BE15" s="73">
        <f>SUM($G15:AA15)</f>
        <v>0</v>
      </c>
      <c r="BF15" s="73">
        <f>SUM($G15:AB15)</f>
        <v>0</v>
      </c>
      <c r="BG15" s="73">
        <f>SUM($G15:AC15)</f>
        <v>0</v>
      </c>
      <c r="BH15" s="73">
        <f>SUM($G15:AD15)</f>
        <v>0</v>
      </c>
      <c r="BI15" s="73">
        <f>SUM($G15:AE15)</f>
        <v>0</v>
      </c>
      <c r="BJ15" s="73">
        <f>SUM($G15:AF15)</f>
        <v>0</v>
      </c>
      <c r="BK15" s="73">
        <f>SUM($G15:AG15)</f>
        <v>0</v>
      </c>
      <c r="BL15" s="73">
        <f>SUM($G15:AH15)</f>
        <v>0</v>
      </c>
      <c r="BM15" s="73">
        <f>SUM($G15:AI15)</f>
        <v>0</v>
      </c>
      <c r="BN15" s="73">
        <f>SUM($G15:AJ15)</f>
        <v>0</v>
      </c>
      <c r="BO15" s="76">
        <f>IF(CU15&gt;0,G15/((1+Vychodiská!$C$168)^emisie_CO2!CU15),0)</f>
        <v>0</v>
      </c>
      <c r="BP15" s="73">
        <f>IF(CV15&gt;0,H15/((1+Vychodiská!$C$168)^emisie_CO2!CV15),0)</f>
        <v>0</v>
      </c>
      <c r="BQ15" s="73">
        <f>IF(CW15&gt;0,I15/((1+Vychodiská!$C$168)^emisie_CO2!CW15),0)</f>
        <v>0</v>
      </c>
      <c r="BR15" s="73">
        <f>IF(CX15&gt;0,J15/((1+Vychodiská!$C$168)^emisie_CO2!CX15),0)</f>
        <v>0</v>
      </c>
      <c r="BS15" s="73">
        <f>IF(CY15&gt;0,K15/((1+Vychodiská!$C$168)^emisie_CO2!CY15),0)</f>
        <v>0</v>
      </c>
      <c r="BT15" s="73">
        <f>IF(CZ15&gt;0,L15/((1+Vychodiská!$C$168)^emisie_CO2!CZ15),0)</f>
        <v>0</v>
      </c>
      <c r="BU15" s="73">
        <f>IF(DA15&gt;0,M15/((1+Vychodiská!$C$168)^emisie_CO2!DA15),0)</f>
        <v>0</v>
      </c>
      <c r="BV15" s="73">
        <f>IF(DB15&gt;0,N15/((1+Vychodiská!$C$168)^emisie_CO2!DB15),0)</f>
        <v>0</v>
      </c>
      <c r="BW15" s="73">
        <f>IF(DC15&gt;0,O15/((1+Vychodiská!$C$168)^emisie_CO2!DC15),0)</f>
        <v>0</v>
      </c>
      <c r="BX15" s="73">
        <f>IF(DD15&gt;0,P15/((1+Vychodiská!$C$168)^emisie_CO2!DD15),0)</f>
        <v>0</v>
      </c>
      <c r="BY15" s="73">
        <f>IF(DE15&gt;0,Q15/((1+Vychodiská!$C$168)^emisie_CO2!DE15),0)</f>
        <v>0</v>
      </c>
      <c r="BZ15" s="73">
        <f>IF(DF15&gt;0,R15/((1+Vychodiská!$C$168)^emisie_CO2!DF15),0)</f>
        <v>0</v>
      </c>
      <c r="CA15" s="73">
        <f>IF(DG15&gt;0,S15/((1+Vychodiská!$C$168)^emisie_CO2!DG15),0)</f>
        <v>0</v>
      </c>
      <c r="CB15" s="73">
        <f>IF(DH15&gt;0,T15/((1+Vychodiská!$C$168)^emisie_CO2!DH15),0)</f>
        <v>0</v>
      </c>
      <c r="CC15" s="73">
        <f>IF(DI15&gt;0,U15/((1+Vychodiská!$C$168)^emisie_CO2!DI15),0)</f>
        <v>0</v>
      </c>
      <c r="CD15" s="73">
        <f>IF(DJ15&gt;0,V15/((1+Vychodiská!$C$168)^emisie_CO2!DJ15),0)</f>
        <v>0</v>
      </c>
      <c r="CE15" s="73">
        <f>IF(DK15&gt;0,W15/((1+Vychodiská!$C$168)^emisie_CO2!DK15),0)</f>
        <v>0</v>
      </c>
      <c r="CF15" s="73">
        <f>IF(DL15&gt;0,X15/((1+Vychodiská!$C$168)^emisie_CO2!DL15),0)</f>
        <v>0</v>
      </c>
      <c r="CG15" s="73">
        <f>IF(DM15&gt;0,Y15/((1+Vychodiská!$C$168)^emisie_CO2!DM15),0)</f>
        <v>0</v>
      </c>
      <c r="CH15" s="73">
        <f>IF(DN15&gt;0,Z15/((1+Vychodiská!$C$168)^emisie_CO2!DN15),0)</f>
        <v>0</v>
      </c>
      <c r="CI15" s="73">
        <f>IF(DO15&gt;0,AA15/((1+Vychodiská!$C$168)^emisie_CO2!DO15),0)</f>
        <v>0</v>
      </c>
      <c r="CJ15" s="73">
        <f>IF(DP15&gt;0,AB15/((1+Vychodiská!$C$168)^emisie_CO2!DP15),0)</f>
        <v>0</v>
      </c>
      <c r="CK15" s="73">
        <f>IF(DQ15&gt;0,AC15/((1+Vychodiská!$C$168)^emisie_CO2!DQ15),0)</f>
        <v>0</v>
      </c>
      <c r="CL15" s="73">
        <f>IF(DR15&gt;0,AD15/((1+Vychodiská!$C$168)^emisie_CO2!DR15),0)</f>
        <v>0</v>
      </c>
      <c r="CM15" s="73">
        <f>IF(DS15&gt;0,AE15/((1+Vychodiská!$C$168)^emisie_CO2!DS15),0)</f>
        <v>0</v>
      </c>
      <c r="CN15" s="73">
        <f>IF(DT15&gt;0,AF15/((1+Vychodiská!$C$168)^emisie_CO2!DT15),0)</f>
        <v>0</v>
      </c>
      <c r="CO15" s="73">
        <f>IF(DU15&gt;0,AG15/((1+Vychodiská!$C$168)^emisie_CO2!DU15),0)</f>
        <v>0</v>
      </c>
      <c r="CP15" s="73">
        <f>IF(DV15&gt;0,AH15/((1+Vychodiská!$C$168)^emisie_CO2!DV15),0)</f>
        <v>0</v>
      </c>
      <c r="CQ15" s="73">
        <f>IF(DW15&gt;0,AI15/((1+Vychodiská!$C$168)^emisie_CO2!DW15),0)</f>
        <v>0</v>
      </c>
      <c r="CR15" s="74">
        <f>IF(DX15&gt;0,AJ15/((1+Vychodiská!$C$168)^emisie_CO2!DX15),0)</f>
        <v>0</v>
      </c>
      <c r="CS15" s="77">
        <f t="shared" si="2"/>
        <v>0</v>
      </c>
      <c r="CT15" s="73"/>
      <c r="CU15" s="78">
        <f t="shared" si="3"/>
        <v>3</v>
      </c>
      <c r="CV15" s="78">
        <f t="shared" ref="CV15:DX15" si="15">IF(CU15=0,0,IF(CV$2&gt;$D15,0,CU15+1))</f>
        <v>4</v>
      </c>
      <c r="CW15" s="78">
        <f t="shared" si="15"/>
        <v>5</v>
      </c>
      <c r="CX15" s="78">
        <f t="shared" si="15"/>
        <v>6</v>
      </c>
      <c r="CY15" s="78">
        <f t="shared" si="15"/>
        <v>7</v>
      </c>
      <c r="CZ15" s="78">
        <f t="shared" si="15"/>
        <v>8</v>
      </c>
      <c r="DA15" s="78">
        <f t="shared" si="15"/>
        <v>9</v>
      </c>
      <c r="DB15" s="78">
        <f t="shared" si="15"/>
        <v>10</v>
      </c>
      <c r="DC15" s="78">
        <f t="shared" si="15"/>
        <v>11</v>
      </c>
      <c r="DD15" s="78">
        <f t="shared" si="15"/>
        <v>12</v>
      </c>
      <c r="DE15" s="78">
        <f t="shared" si="15"/>
        <v>13</v>
      </c>
      <c r="DF15" s="78">
        <f t="shared" si="15"/>
        <v>14</v>
      </c>
      <c r="DG15" s="78">
        <f t="shared" si="15"/>
        <v>15</v>
      </c>
      <c r="DH15" s="78">
        <f t="shared" si="15"/>
        <v>16</v>
      </c>
      <c r="DI15" s="78">
        <f t="shared" si="15"/>
        <v>17</v>
      </c>
      <c r="DJ15" s="78">
        <f t="shared" si="15"/>
        <v>18</v>
      </c>
      <c r="DK15" s="78">
        <f t="shared" si="15"/>
        <v>19</v>
      </c>
      <c r="DL15" s="78">
        <f t="shared" si="15"/>
        <v>20</v>
      </c>
      <c r="DM15" s="78">
        <f t="shared" si="15"/>
        <v>21</v>
      </c>
      <c r="DN15" s="78">
        <f t="shared" si="15"/>
        <v>22</v>
      </c>
      <c r="DO15" s="78">
        <f t="shared" si="15"/>
        <v>0</v>
      </c>
      <c r="DP15" s="78">
        <f t="shared" si="15"/>
        <v>0</v>
      </c>
      <c r="DQ15" s="78">
        <f t="shared" si="15"/>
        <v>0</v>
      </c>
      <c r="DR15" s="78">
        <f t="shared" si="15"/>
        <v>0</v>
      </c>
      <c r="DS15" s="78">
        <f t="shared" si="15"/>
        <v>0</v>
      </c>
      <c r="DT15" s="78">
        <f t="shared" si="15"/>
        <v>0</v>
      </c>
      <c r="DU15" s="78">
        <f t="shared" si="15"/>
        <v>0</v>
      </c>
      <c r="DV15" s="78">
        <f t="shared" si="15"/>
        <v>0</v>
      </c>
      <c r="DW15" s="78">
        <f t="shared" si="15"/>
        <v>0</v>
      </c>
      <c r="DX15" s="79">
        <f t="shared" si="15"/>
        <v>0</v>
      </c>
    </row>
    <row r="16" spans="1:128" s="80" customFormat="1" ht="31" customHeight="1" x14ac:dyDescent="0.35">
      <c r="A16" s="70">
        <v>14</v>
      </c>
      <c r="B16" s="71" t="s">
        <v>67</v>
      </c>
      <c r="C16" s="71" t="str">
        <f>INDEX(Data!$D$3:$D$29,MATCH(emisie_CO2!A16,Data!$A$3:$A$29,0))</f>
        <v>Rekonštrukcia spoločnej vysoko napäťovej rozvodne R24.1 pre závod Košice</v>
      </c>
      <c r="D16" s="72">
        <f>INDEX(Data!$M$3:$M$29,MATCH(emisie_CO2!A16,Data!$A$3:$A$29,0))</f>
        <v>20</v>
      </c>
      <c r="E16" s="72" t="str">
        <f>INDEX(Data!$J$3:$J$29,MATCH(emisie_CO2!A16,Data!$A$3:$A$29,0))</f>
        <v>2024-2025</v>
      </c>
      <c r="F16" s="74">
        <f>INDEX(Data!$U$3:$U$29,MATCH(emisie_CO2!A16,Data!$A$3:$A$29,0))</f>
        <v>0</v>
      </c>
      <c r="G16" s="73">
        <f>$F16*Vychodiská!$D$15*-1*IF(LEN($E16)=4,HLOOKUP($E16+G$2,Vychodiská!$G$24:$BN$25,2,0),HLOOKUP(VALUE(RIGHT($E16,4))+G$2,Vychodiská!$G$24:$BN$25,2,0))</f>
        <v>0</v>
      </c>
      <c r="H16" s="73">
        <f>$F16*Vychodiská!$D$15*-1*IF(LEN($E16)=4,HLOOKUP($E16+H$2,Vychodiská!$G$24:$BN$25,2,0),HLOOKUP(VALUE(RIGHT($E16,4))+H$2,Vychodiská!$G$24:$BN$25,2,0))</f>
        <v>0</v>
      </c>
      <c r="I16" s="73">
        <f>$F16*Vychodiská!$D$15*-1*IF(LEN($E16)=4,HLOOKUP($E16+I$2,Vychodiská!$G$24:$BN$25,2,0),HLOOKUP(VALUE(RIGHT($E16,4))+I$2,Vychodiská!$G$24:$BN$25,2,0))</f>
        <v>0</v>
      </c>
      <c r="J16" s="73">
        <f>$F16*Vychodiská!$D$15*-1*IF(LEN($E16)=4,HLOOKUP($E16+J$2,Vychodiská!$G$24:$BN$25,2,0),HLOOKUP(VALUE(RIGHT($E16,4))+J$2,Vychodiská!$G$24:$BN$25,2,0))</f>
        <v>0</v>
      </c>
      <c r="K16" s="73">
        <f>$F16*Vychodiská!$D$15*-1*IF(LEN($E16)=4,HLOOKUP($E16+K$2,Vychodiská!$G$24:$BN$25,2,0),HLOOKUP(VALUE(RIGHT($E16,4))+K$2,Vychodiská!$G$24:$BN$25,2,0))</f>
        <v>0</v>
      </c>
      <c r="L16" s="73">
        <f>$F16*Vychodiská!$D$15*-1*IF(LEN($E16)=4,HLOOKUP($E16+L$2,Vychodiská!$G$24:$BN$25,2,0),HLOOKUP(VALUE(RIGHT($E16,4))+L$2,Vychodiská!$G$24:$BN$25,2,0))</f>
        <v>0</v>
      </c>
      <c r="M16" s="73">
        <f>$F16*Vychodiská!$D$15*-1*IF(LEN($E16)=4,HLOOKUP($E16+M$2,Vychodiská!$G$24:$BN$25,2,0),HLOOKUP(VALUE(RIGHT($E16,4))+M$2,Vychodiská!$G$24:$BN$25,2,0))</f>
        <v>0</v>
      </c>
      <c r="N16" s="73">
        <f>$F16*Vychodiská!$D$15*-1*IF(LEN($E16)=4,HLOOKUP($E16+N$2,Vychodiská!$G$24:$BN$25,2,0),HLOOKUP(VALUE(RIGHT($E16,4))+N$2,Vychodiská!$G$24:$BN$25,2,0))</f>
        <v>0</v>
      </c>
      <c r="O16" s="73">
        <f>$F16*Vychodiská!$D$15*-1*IF(LEN($E16)=4,HLOOKUP($E16+O$2,Vychodiská!$G$24:$BN$25,2,0),HLOOKUP(VALUE(RIGHT($E16,4))+O$2,Vychodiská!$G$24:$BN$25,2,0))</f>
        <v>0</v>
      </c>
      <c r="P16" s="73">
        <f>$F16*Vychodiská!$D$15*-1*IF(LEN($E16)=4,HLOOKUP($E16+P$2,Vychodiská!$G$24:$BN$25,2,0),HLOOKUP(VALUE(RIGHT($E16,4))+P$2,Vychodiská!$G$24:$BN$25,2,0))</f>
        <v>0</v>
      </c>
      <c r="Q16" s="73">
        <f>$F16*Vychodiská!$D$15*-1*IF(LEN($E16)=4,HLOOKUP($E16+Q$2,Vychodiská!$G$24:$BN$25,2,0),HLOOKUP(VALUE(RIGHT($E16,4))+Q$2,Vychodiská!$G$24:$BN$25,2,0))</f>
        <v>0</v>
      </c>
      <c r="R16" s="73">
        <f>$F16*Vychodiská!$D$15*-1*IF(LEN($E16)=4,HLOOKUP($E16+R$2,Vychodiská!$G$24:$BN$25,2,0),HLOOKUP(VALUE(RIGHT($E16,4))+R$2,Vychodiská!$G$24:$BN$25,2,0))</f>
        <v>0</v>
      </c>
      <c r="S16" s="73">
        <f>$F16*Vychodiská!$D$15*-1*IF(LEN($E16)=4,HLOOKUP($E16+S$2,Vychodiská!$G$24:$BN$25,2,0),HLOOKUP(VALUE(RIGHT($E16,4))+S$2,Vychodiská!$G$24:$BN$25,2,0))</f>
        <v>0</v>
      </c>
      <c r="T16" s="73">
        <f>$F16*Vychodiská!$D$15*-1*IF(LEN($E16)=4,HLOOKUP($E16+T$2,Vychodiská!$G$24:$BN$25,2,0),HLOOKUP(VALUE(RIGHT($E16,4))+T$2,Vychodiská!$G$24:$BN$25,2,0))</f>
        <v>0</v>
      </c>
      <c r="U16" s="73">
        <f>$F16*Vychodiská!$D$15*-1*IF(LEN($E16)=4,HLOOKUP($E16+U$2,Vychodiská!$G$24:$BN$25,2,0),HLOOKUP(VALUE(RIGHT($E16,4))+U$2,Vychodiská!$G$24:$BN$25,2,0))</f>
        <v>0</v>
      </c>
      <c r="V16" s="73">
        <f>$F16*Vychodiská!$D$15*-1*IF(LEN($E16)=4,HLOOKUP($E16+V$2,Vychodiská!$G$24:$BN$25,2,0),HLOOKUP(VALUE(RIGHT($E16,4))+V$2,Vychodiská!$G$24:$BN$25,2,0))</f>
        <v>0</v>
      </c>
      <c r="W16" s="73">
        <f>$F16*Vychodiská!$D$15*-1*IF(LEN($E16)=4,HLOOKUP($E16+W$2,Vychodiská!$G$24:$BN$25,2,0),HLOOKUP(VALUE(RIGHT($E16,4))+W$2,Vychodiská!$G$24:$BN$25,2,0))</f>
        <v>0</v>
      </c>
      <c r="X16" s="73">
        <f>$F16*Vychodiská!$D$15*-1*IF(LEN($E16)=4,HLOOKUP($E16+X$2,Vychodiská!$G$24:$BN$25,2,0),HLOOKUP(VALUE(RIGHT($E16,4))+X$2,Vychodiská!$G$24:$BN$25,2,0))</f>
        <v>0</v>
      </c>
      <c r="Y16" s="73">
        <f>$F16*Vychodiská!$D$15*-1*IF(LEN($E16)=4,HLOOKUP($E16+Y$2,Vychodiská!$G$24:$BN$25,2,0),HLOOKUP(VALUE(RIGHT($E16,4))+Y$2,Vychodiská!$G$24:$BN$25,2,0))</f>
        <v>0</v>
      </c>
      <c r="Z16" s="73">
        <f>$F16*Vychodiská!$D$15*-1*IF(LEN($E16)=4,HLOOKUP($E16+Z$2,Vychodiská!$G$24:$BN$25,2,0),HLOOKUP(VALUE(RIGHT($E16,4))+Z$2,Vychodiská!$G$24:$BN$25,2,0))</f>
        <v>0</v>
      </c>
      <c r="AA16" s="73">
        <f>$F16*Vychodiská!$D$15*-1*IF(LEN($E16)=4,HLOOKUP($E16+AA$2,Vychodiská!$G$24:$BN$25,2,0),HLOOKUP(VALUE(RIGHT($E16,4))+AA$2,Vychodiská!$G$24:$BN$25,2,0))</f>
        <v>0</v>
      </c>
      <c r="AB16" s="73">
        <f>$F16*Vychodiská!$D$15*-1*IF(LEN($E16)=4,HLOOKUP($E16+AB$2,Vychodiská!$G$24:$BN$25,2,0),HLOOKUP(VALUE(RIGHT($E16,4))+AB$2,Vychodiská!$G$24:$BN$25,2,0))</f>
        <v>0</v>
      </c>
      <c r="AC16" s="73">
        <f>$F16*Vychodiská!$D$15*-1*IF(LEN($E16)=4,HLOOKUP($E16+AC$2,Vychodiská!$G$24:$BN$25,2,0),HLOOKUP(VALUE(RIGHT($E16,4))+AC$2,Vychodiská!$G$24:$BN$25,2,0))</f>
        <v>0</v>
      </c>
      <c r="AD16" s="73">
        <f>$F16*Vychodiská!$D$15*-1*IF(LEN($E16)=4,HLOOKUP($E16+AD$2,Vychodiská!$G$24:$BN$25,2,0),HLOOKUP(VALUE(RIGHT($E16,4))+AD$2,Vychodiská!$G$24:$BN$25,2,0))</f>
        <v>0</v>
      </c>
      <c r="AE16" s="73">
        <f>$F16*Vychodiská!$D$15*-1*IF(LEN($E16)=4,HLOOKUP($E16+AE$2,Vychodiská!$G$24:$BN$25,2,0),HLOOKUP(VALUE(RIGHT($E16,4))+AE$2,Vychodiská!$G$24:$BN$25,2,0))</f>
        <v>0</v>
      </c>
      <c r="AF16" s="73">
        <f>$F16*Vychodiská!$D$15*-1*IF(LEN($E16)=4,HLOOKUP($E16+AF$2,Vychodiská!$G$24:$BN$25,2,0),HLOOKUP(VALUE(RIGHT($E16,4))+AF$2,Vychodiská!$G$24:$BN$25,2,0))</f>
        <v>0</v>
      </c>
      <c r="AG16" s="73">
        <f>$F16*Vychodiská!$D$15*-1*IF(LEN($E16)=4,HLOOKUP($E16+AG$2,Vychodiská!$G$24:$BN$25,2,0),HLOOKUP(VALUE(RIGHT($E16,4))+AG$2,Vychodiská!$G$24:$BN$25,2,0))</f>
        <v>0</v>
      </c>
      <c r="AH16" s="73">
        <f>$F16*Vychodiská!$D$15*-1*IF(LEN($E16)=4,HLOOKUP($E16+AH$2,Vychodiská!$G$24:$BN$25,2,0),HLOOKUP(VALUE(RIGHT($E16,4))+AH$2,Vychodiská!$G$24:$BN$25,2,0))</f>
        <v>0</v>
      </c>
      <c r="AI16" s="73">
        <f>$F16*Vychodiská!$D$15*-1*IF(LEN($E16)=4,HLOOKUP($E16+AI$2,Vychodiská!$G$24:$BN$25,2,0),HLOOKUP(VALUE(RIGHT($E16,4))+AI$2,Vychodiská!$G$24:$BN$25,2,0))</f>
        <v>0</v>
      </c>
      <c r="AJ16" s="74">
        <f>$F16*Vychodiská!$D$15*-1*IF(LEN($E16)=4,HLOOKUP($E16+AJ$2,Vychodiská!$G$24:$BN$25,2,0),HLOOKUP(VALUE(RIGHT($E16,4))+AJ$2,Vychodiská!$G$24:$BN$25,2,0))</f>
        <v>0</v>
      </c>
      <c r="AK16" s="73">
        <f t="shared" si="1"/>
        <v>0</v>
      </c>
      <c r="AL16" s="73">
        <f>SUM($G16:H16)</f>
        <v>0</v>
      </c>
      <c r="AM16" s="73">
        <f>SUM($G16:I16)</f>
        <v>0</v>
      </c>
      <c r="AN16" s="73">
        <f>SUM($G16:J16)</f>
        <v>0</v>
      </c>
      <c r="AO16" s="73">
        <f>SUM($G16:K16)</f>
        <v>0</v>
      </c>
      <c r="AP16" s="73">
        <f>SUM($G16:L16)</f>
        <v>0</v>
      </c>
      <c r="AQ16" s="73">
        <f>SUM($G16:M16)</f>
        <v>0</v>
      </c>
      <c r="AR16" s="73">
        <f>SUM($G16:N16)</f>
        <v>0</v>
      </c>
      <c r="AS16" s="73">
        <f>SUM($G16:O16)</f>
        <v>0</v>
      </c>
      <c r="AT16" s="73">
        <f>SUM($G16:P16)</f>
        <v>0</v>
      </c>
      <c r="AU16" s="73">
        <f>SUM($G16:Q16)</f>
        <v>0</v>
      </c>
      <c r="AV16" s="73">
        <f>SUM($G16:R16)</f>
        <v>0</v>
      </c>
      <c r="AW16" s="73">
        <f>SUM($G16:S16)</f>
        <v>0</v>
      </c>
      <c r="AX16" s="73">
        <f>SUM($G16:T16)</f>
        <v>0</v>
      </c>
      <c r="AY16" s="73">
        <f>SUM($G16:U16)</f>
        <v>0</v>
      </c>
      <c r="AZ16" s="73">
        <f>SUM($G16:V16)</f>
        <v>0</v>
      </c>
      <c r="BA16" s="73">
        <f>SUM($G16:W16)</f>
        <v>0</v>
      </c>
      <c r="BB16" s="73">
        <f>SUM($G16:X16)</f>
        <v>0</v>
      </c>
      <c r="BC16" s="73">
        <f>SUM($G16:Y16)</f>
        <v>0</v>
      </c>
      <c r="BD16" s="73">
        <f>SUM($G16:Z16)</f>
        <v>0</v>
      </c>
      <c r="BE16" s="73">
        <f>SUM($G16:AA16)</f>
        <v>0</v>
      </c>
      <c r="BF16" s="73">
        <f>SUM($G16:AB16)</f>
        <v>0</v>
      </c>
      <c r="BG16" s="73">
        <f>SUM($G16:AC16)</f>
        <v>0</v>
      </c>
      <c r="BH16" s="73">
        <f>SUM($G16:AD16)</f>
        <v>0</v>
      </c>
      <c r="BI16" s="73">
        <f>SUM($G16:AE16)</f>
        <v>0</v>
      </c>
      <c r="BJ16" s="73">
        <f>SUM($G16:AF16)</f>
        <v>0</v>
      </c>
      <c r="BK16" s="73">
        <f>SUM($G16:AG16)</f>
        <v>0</v>
      </c>
      <c r="BL16" s="73">
        <f>SUM($G16:AH16)</f>
        <v>0</v>
      </c>
      <c r="BM16" s="73">
        <f>SUM($G16:AI16)</f>
        <v>0</v>
      </c>
      <c r="BN16" s="73">
        <f>SUM($G16:AJ16)</f>
        <v>0</v>
      </c>
      <c r="BO16" s="76">
        <f>IF(CU16&gt;0,G16/((1+Vychodiská!$C$168)^emisie_CO2!CU16),0)</f>
        <v>0</v>
      </c>
      <c r="BP16" s="73">
        <f>IF(CV16&gt;0,H16/((1+Vychodiská!$C$168)^emisie_CO2!CV16),0)</f>
        <v>0</v>
      </c>
      <c r="BQ16" s="73">
        <f>IF(CW16&gt;0,I16/((1+Vychodiská!$C$168)^emisie_CO2!CW16),0)</f>
        <v>0</v>
      </c>
      <c r="BR16" s="73">
        <f>IF(CX16&gt;0,J16/((1+Vychodiská!$C$168)^emisie_CO2!CX16),0)</f>
        <v>0</v>
      </c>
      <c r="BS16" s="73">
        <f>IF(CY16&gt;0,K16/((1+Vychodiská!$C$168)^emisie_CO2!CY16),0)</f>
        <v>0</v>
      </c>
      <c r="BT16" s="73">
        <f>IF(CZ16&gt;0,L16/((1+Vychodiská!$C$168)^emisie_CO2!CZ16),0)</f>
        <v>0</v>
      </c>
      <c r="BU16" s="73">
        <f>IF(DA16&gt;0,M16/((1+Vychodiská!$C$168)^emisie_CO2!DA16),0)</f>
        <v>0</v>
      </c>
      <c r="BV16" s="73">
        <f>IF(DB16&gt;0,N16/((1+Vychodiská!$C$168)^emisie_CO2!DB16),0)</f>
        <v>0</v>
      </c>
      <c r="BW16" s="73">
        <f>IF(DC16&gt;0,O16/((1+Vychodiská!$C$168)^emisie_CO2!DC16),0)</f>
        <v>0</v>
      </c>
      <c r="BX16" s="73">
        <f>IF(DD16&gt;0,P16/((1+Vychodiská!$C$168)^emisie_CO2!DD16),0)</f>
        <v>0</v>
      </c>
      <c r="BY16" s="73">
        <f>IF(DE16&gt;0,Q16/((1+Vychodiská!$C$168)^emisie_CO2!DE16),0)</f>
        <v>0</v>
      </c>
      <c r="BZ16" s="73">
        <f>IF(DF16&gt;0,R16/((1+Vychodiská!$C$168)^emisie_CO2!DF16),0)</f>
        <v>0</v>
      </c>
      <c r="CA16" s="73">
        <f>IF(DG16&gt;0,S16/((1+Vychodiská!$C$168)^emisie_CO2!DG16),0)</f>
        <v>0</v>
      </c>
      <c r="CB16" s="73">
        <f>IF(DH16&gt;0,T16/((1+Vychodiská!$C$168)^emisie_CO2!DH16),0)</f>
        <v>0</v>
      </c>
      <c r="CC16" s="73">
        <f>IF(DI16&gt;0,U16/((1+Vychodiská!$C$168)^emisie_CO2!DI16),0)</f>
        <v>0</v>
      </c>
      <c r="CD16" s="73">
        <f>IF(DJ16&gt;0,V16/((1+Vychodiská!$C$168)^emisie_CO2!DJ16),0)</f>
        <v>0</v>
      </c>
      <c r="CE16" s="73">
        <f>IF(DK16&gt;0,W16/((1+Vychodiská!$C$168)^emisie_CO2!DK16),0)</f>
        <v>0</v>
      </c>
      <c r="CF16" s="73">
        <f>IF(DL16&gt;0,X16/((1+Vychodiská!$C$168)^emisie_CO2!DL16),0)</f>
        <v>0</v>
      </c>
      <c r="CG16" s="73">
        <f>IF(DM16&gt;0,Y16/((1+Vychodiská!$C$168)^emisie_CO2!DM16),0)</f>
        <v>0</v>
      </c>
      <c r="CH16" s="73">
        <f>IF(DN16&gt;0,Z16/((1+Vychodiská!$C$168)^emisie_CO2!DN16),0)</f>
        <v>0</v>
      </c>
      <c r="CI16" s="73">
        <f>IF(DO16&gt;0,AA16/((1+Vychodiská!$C$168)^emisie_CO2!DO16),0)</f>
        <v>0</v>
      </c>
      <c r="CJ16" s="73">
        <f>IF(DP16&gt;0,AB16/((1+Vychodiská!$C$168)^emisie_CO2!DP16),0)</f>
        <v>0</v>
      </c>
      <c r="CK16" s="73">
        <f>IF(DQ16&gt;0,AC16/((1+Vychodiská!$C$168)^emisie_CO2!DQ16),0)</f>
        <v>0</v>
      </c>
      <c r="CL16" s="73">
        <f>IF(DR16&gt;0,AD16/((1+Vychodiská!$C$168)^emisie_CO2!DR16),0)</f>
        <v>0</v>
      </c>
      <c r="CM16" s="73">
        <f>IF(DS16&gt;0,AE16/((1+Vychodiská!$C$168)^emisie_CO2!DS16),0)</f>
        <v>0</v>
      </c>
      <c r="CN16" s="73">
        <f>IF(DT16&gt;0,AF16/((1+Vychodiská!$C$168)^emisie_CO2!DT16),0)</f>
        <v>0</v>
      </c>
      <c r="CO16" s="73">
        <f>IF(DU16&gt;0,AG16/((1+Vychodiská!$C$168)^emisie_CO2!DU16),0)</f>
        <v>0</v>
      </c>
      <c r="CP16" s="73">
        <f>IF(DV16&gt;0,AH16/((1+Vychodiská!$C$168)^emisie_CO2!DV16),0)</f>
        <v>0</v>
      </c>
      <c r="CQ16" s="73">
        <f>IF(DW16&gt;0,AI16/((1+Vychodiská!$C$168)^emisie_CO2!DW16),0)</f>
        <v>0</v>
      </c>
      <c r="CR16" s="74">
        <f>IF(DX16&gt;0,AJ16/((1+Vychodiská!$C$168)^emisie_CO2!DX16),0)</f>
        <v>0</v>
      </c>
      <c r="CS16" s="77">
        <f t="shared" si="2"/>
        <v>0</v>
      </c>
      <c r="CT16" s="73"/>
      <c r="CU16" s="78">
        <f t="shared" si="3"/>
        <v>3</v>
      </c>
      <c r="CV16" s="78">
        <f t="shared" ref="CV16:DX16" si="16">IF(CU16=0,0,IF(CV$2&gt;$D16,0,CU16+1))</f>
        <v>4</v>
      </c>
      <c r="CW16" s="78">
        <f t="shared" si="16"/>
        <v>5</v>
      </c>
      <c r="CX16" s="78">
        <f t="shared" si="16"/>
        <v>6</v>
      </c>
      <c r="CY16" s="78">
        <f t="shared" si="16"/>
        <v>7</v>
      </c>
      <c r="CZ16" s="78">
        <f t="shared" si="16"/>
        <v>8</v>
      </c>
      <c r="DA16" s="78">
        <f t="shared" si="16"/>
        <v>9</v>
      </c>
      <c r="DB16" s="78">
        <f t="shared" si="16"/>
        <v>10</v>
      </c>
      <c r="DC16" s="78">
        <f t="shared" si="16"/>
        <v>11</v>
      </c>
      <c r="DD16" s="78">
        <f t="shared" si="16"/>
        <v>12</v>
      </c>
      <c r="DE16" s="78">
        <f t="shared" si="16"/>
        <v>13</v>
      </c>
      <c r="DF16" s="78">
        <f t="shared" si="16"/>
        <v>14</v>
      </c>
      <c r="DG16" s="78">
        <f t="shared" si="16"/>
        <v>15</v>
      </c>
      <c r="DH16" s="78">
        <f t="shared" si="16"/>
        <v>16</v>
      </c>
      <c r="DI16" s="78">
        <f t="shared" si="16"/>
        <v>17</v>
      </c>
      <c r="DJ16" s="78">
        <f t="shared" si="16"/>
        <v>18</v>
      </c>
      <c r="DK16" s="78">
        <f t="shared" si="16"/>
        <v>19</v>
      </c>
      <c r="DL16" s="78">
        <f t="shared" si="16"/>
        <v>20</v>
      </c>
      <c r="DM16" s="78">
        <f t="shared" si="16"/>
        <v>21</v>
      </c>
      <c r="DN16" s="78">
        <f t="shared" si="16"/>
        <v>22</v>
      </c>
      <c r="DO16" s="78">
        <f t="shared" si="16"/>
        <v>0</v>
      </c>
      <c r="DP16" s="78">
        <f t="shared" si="16"/>
        <v>0</v>
      </c>
      <c r="DQ16" s="78">
        <f t="shared" si="16"/>
        <v>0</v>
      </c>
      <c r="DR16" s="78">
        <f t="shared" si="16"/>
        <v>0</v>
      </c>
      <c r="DS16" s="78">
        <f t="shared" si="16"/>
        <v>0</v>
      </c>
      <c r="DT16" s="78">
        <f t="shared" si="16"/>
        <v>0</v>
      </c>
      <c r="DU16" s="78">
        <f t="shared" si="16"/>
        <v>0</v>
      </c>
      <c r="DV16" s="78">
        <f t="shared" si="16"/>
        <v>0</v>
      </c>
      <c r="DW16" s="78">
        <f t="shared" si="16"/>
        <v>0</v>
      </c>
      <c r="DX16" s="79">
        <f t="shared" si="16"/>
        <v>0</v>
      </c>
    </row>
    <row r="17" spans="1:128" s="80" customFormat="1" ht="31" customHeight="1" x14ac:dyDescent="0.35">
      <c r="A17" s="70">
        <v>15</v>
      </c>
      <c r="B17" s="71" t="s">
        <v>67</v>
      </c>
      <c r="C17" s="71" t="str">
        <f>INDEX(Data!$D$3:$D$29,MATCH(emisie_CO2!A17,Data!$A$3:$A$29,0))</f>
        <v>Nový zdroj tepla a elektrickej energie - plynové motory a transformátor T10</v>
      </c>
      <c r="D17" s="72">
        <f>INDEX(Data!$M$3:$M$29,MATCH(emisie_CO2!A17,Data!$A$3:$A$29,0))</f>
        <v>12</v>
      </c>
      <c r="E17" s="72" t="str">
        <f>INDEX(Data!$J$3:$J$29,MATCH(emisie_CO2!A17,Data!$A$3:$A$29,0))</f>
        <v>2023-2026</v>
      </c>
      <c r="F17" s="74">
        <f>INDEX(Data!$U$3:$U$29,MATCH(emisie_CO2!A17,Data!$A$3:$A$29,0))</f>
        <v>-24546</v>
      </c>
      <c r="G17" s="73">
        <f>$F17*Vychodiská!$D$15*-1*IF(LEN($E17)=4,HLOOKUP($E17+G$2,Vychodiská!$G$24:$BN$25,2,0),HLOOKUP(VALUE(RIGHT($E17,4))+G$2,Vychodiská!$G$24:$BN$25,2,0))</f>
        <v>1030932</v>
      </c>
      <c r="H17" s="73">
        <f>$F17*Vychodiská!$D$15*-1*IF(LEN($E17)=4,HLOOKUP($E17+H$2,Vychodiská!$G$24:$BN$25,2,0),HLOOKUP(VALUE(RIGHT($E17,4))+H$2,Vychodiská!$G$24:$BN$25,2,0))</f>
        <v>1055478</v>
      </c>
      <c r="I17" s="73">
        <f>$F17*Vychodiská!$D$15*-1*IF(LEN($E17)=4,HLOOKUP($E17+I$2,Vychodiská!$G$24:$BN$25,2,0),HLOOKUP(VALUE(RIGHT($E17,4))+I$2,Vychodiská!$G$24:$BN$25,2,0))</f>
        <v>1080024</v>
      </c>
      <c r="J17" s="73">
        <f>$F17*Vychodiská!$D$15*-1*IF(LEN($E17)=4,HLOOKUP($E17+J$2,Vychodiská!$G$24:$BN$25,2,0),HLOOKUP(VALUE(RIGHT($E17,4))+J$2,Vychodiská!$G$24:$BN$25,2,0))</f>
        <v>1104570</v>
      </c>
      <c r="K17" s="73">
        <f>$F17*Vychodiská!$D$15*-1*IF(LEN($E17)=4,HLOOKUP($E17+K$2,Vychodiská!$G$24:$BN$25,2,0),HLOOKUP(VALUE(RIGHT($E17,4))+K$2,Vychodiská!$G$24:$BN$25,2,0))</f>
        <v>1116843</v>
      </c>
      <c r="L17" s="73">
        <f>$F17*Vychodiská!$D$15*-1*IF(LEN($E17)=4,HLOOKUP($E17+L$2,Vychodiská!$G$24:$BN$25,2,0),HLOOKUP(VALUE(RIGHT($E17,4))+L$2,Vychodiská!$G$24:$BN$25,2,0))</f>
        <v>1129116</v>
      </c>
      <c r="M17" s="73">
        <f>$F17*Vychodiská!$D$15*-1*IF(LEN($E17)=4,HLOOKUP($E17+M$2,Vychodiská!$G$24:$BN$25,2,0),HLOOKUP(VALUE(RIGHT($E17,4))+M$2,Vychodiská!$G$24:$BN$25,2,0))</f>
        <v>1141389</v>
      </c>
      <c r="N17" s="73">
        <f>$F17*Vychodiská!$D$15*-1*IF(LEN($E17)=4,HLOOKUP($E17+N$2,Vychodiská!$G$24:$BN$25,2,0),HLOOKUP(VALUE(RIGHT($E17,4))+N$2,Vychodiská!$G$24:$BN$25,2,0))</f>
        <v>1153662</v>
      </c>
      <c r="O17" s="73">
        <f>$F17*Vychodiská!$D$15*-1*IF(LEN($E17)=4,HLOOKUP($E17+O$2,Vychodiská!$G$24:$BN$25,2,0),HLOOKUP(VALUE(RIGHT($E17,4))+O$2,Vychodiská!$G$24:$BN$25,2,0))</f>
        <v>1165935</v>
      </c>
      <c r="P17" s="73">
        <f>$F17*Vychodiská!$D$15*-1*IF(LEN($E17)=4,HLOOKUP($E17+P$2,Vychodiská!$G$24:$BN$25,2,0),HLOOKUP(VALUE(RIGHT($E17,4))+P$2,Vychodiská!$G$24:$BN$25,2,0))</f>
        <v>1178208</v>
      </c>
      <c r="Q17" s="73">
        <f>$F17*Vychodiská!$D$15*-1*IF(LEN($E17)=4,HLOOKUP($E17+Q$2,Vychodiská!$G$24:$BN$25,2,0),HLOOKUP(VALUE(RIGHT($E17,4))+Q$2,Vychodiská!$G$24:$BN$25,2,0))</f>
        <v>1190481</v>
      </c>
      <c r="R17" s="73">
        <f>$F17*Vychodiská!$D$15*-1*IF(LEN($E17)=4,HLOOKUP($E17+R$2,Vychodiská!$G$24:$BN$25,2,0),HLOOKUP(VALUE(RIGHT($E17,4))+R$2,Vychodiská!$G$24:$BN$25,2,0))</f>
        <v>1202754</v>
      </c>
      <c r="S17" s="73">
        <f>$F17*Vychodiská!$D$15*-1*IF(LEN($E17)=4,HLOOKUP($E17+S$2,Vychodiská!$G$24:$BN$25,2,0),HLOOKUP(VALUE(RIGHT($E17,4))+S$2,Vychodiská!$G$24:$BN$25,2,0))</f>
        <v>1215027</v>
      </c>
      <c r="T17" s="73">
        <f>$F17*Vychodiská!$D$15*-1*IF(LEN($E17)=4,HLOOKUP($E17+T$2,Vychodiská!$G$24:$BN$25,2,0),HLOOKUP(VALUE(RIGHT($E17,4))+T$2,Vychodiská!$G$24:$BN$25,2,0))</f>
        <v>1227300</v>
      </c>
      <c r="U17" s="73">
        <f>$F17*Vychodiská!$D$15*-1*IF(LEN($E17)=4,HLOOKUP($E17+U$2,Vychodiská!$G$24:$BN$25,2,0),HLOOKUP(VALUE(RIGHT($E17,4))+U$2,Vychodiská!$G$24:$BN$25,2,0))</f>
        <v>1239573</v>
      </c>
      <c r="V17" s="73">
        <f>$F17*Vychodiská!$D$15*-1*IF(LEN($E17)=4,HLOOKUP($E17+V$2,Vychodiská!$G$24:$BN$25,2,0),HLOOKUP(VALUE(RIGHT($E17,4))+V$2,Vychodiská!$G$24:$BN$25,2,0))</f>
        <v>1251846</v>
      </c>
      <c r="W17" s="73">
        <f>$F17*Vychodiská!$D$15*-1*IF(LEN($E17)=4,HLOOKUP($E17+W$2,Vychodiská!$G$24:$BN$25,2,0),HLOOKUP(VALUE(RIGHT($E17,4))+W$2,Vychodiská!$G$24:$BN$25,2,0))</f>
        <v>1264119</v>
      </c>
      <c r="X17" s="73">
        <f>$F17*Vychodiská!$D$15*-1*IF(LEN($E17)=4,HLOOKUP($E17+X$2,Vychodiská!$G$24:$BN$25,2,0),HLOOKUP(VALUE(RIGHT($E17,4))+X$2,Vychodiská!$G$24:$BN$25,2,0))</f>
        <v>1276392</v>
      </c>
      <c r="Y17" s="73">
        <f>$F17*Vychodiská!$D$15*-1*IF(LEN($E17)=4,HLOOKUP($E17+Y$2,Vychodiská!$G$24:$BN$25,2,0),HLOOKUP(VALUE(RIGHT($E17,4))+Y$2,Vychodiská!$G$24:$BN$25,2,0))</f>
        <v>1288665</v>
      </c>
      <c r="Z17" s="73">
        <f>$F17*Vychodiská!$D$15*-1*IF(LEN($E17)=4,HLOOKUP($E17+Z$2,Vychodiská!$G$24:$BN$25,2,0),HLOOKUP(VALUE(RIGHT($E17,4))+Z$2,Vychodiská!$G$24:$BN$25,2,0))</f>
        <v>1300938</v>
      </c>
      <c r="AA17" s="73">
        <f>$F17*Vychodiská!$D$15*-1*IF(LEN($E17)=4,HLOOKUP($E17+AA$2,Vychodiská!$G$24:$BN$25,2,0),HLOOKUP(VALUE(RIGHT($E17,4))+AA$2,Vychodiská!$G$24:$BN$25,2,0))</f>
        <v>1313211</v>
      </c>
      <c r="AB17" s="73">
        <f>$F17*Vychodiská!$D$15*-1*IF(LEN($E17)=4,HLOOKUP($E17+AB$2,Vychodiská!$G$24:$BN$25,2,0),HLOOKUP(VALUE(RIGHT($E17,4))+AB$2,Vychodiská!$G$24:$BN$25,2,0))</f>
        <v>1325484</v>
      </c>
      <c r="AC17" s="73">
        <f>$F17*Vychodiská!$D$15*-1*IF(LEN($E17)=4,HLOOKUP($E17+AC$2,Vychodiská!$G$24:$BN$25,2,0),HLOOKUP(VALUE(RIGHT($E17,4))+AC$2,Vychodiská!$G$24:$BN$25,2,0))</f>
        <v>1337757</v>
      </c>
      <c r="AD17" s="73">
        <f>$F17*Vychodiská!$D$15*-1*IF(LEN($E17)=4,HLOOKUP($E17+AD$2,Vychodiská!$G$24:$BN$25,2,0),HLOOKUP(VALUE(RIGHT($E17,4))+AD$2,Vychodiská!$G$24:$BN$25,2,0))</f>
        <v>1350030</v>
      </c>
      <c r="AE17" s="73">
        <f>$F17*Vychodiská!$D$15*-1*IF(LEN($E17)=4,HLOOKUP($E17+AE$2,Vychodiská!$G$24:$BN$25,2,0),HLOOKUP(VALUE(RIGHT($E17,4))+AE$2,Vychodiská!$G$24:$BN$25,2,0))</f>
        <v>1362303</v>
      </c>
      <c r="AF17" s="73">
        <f>$F17*Vychodiská!$D$15*-1*IF(LEN($E17)=4,HLOOKUP($E17+AF$2,Vychodiská!$G$24:$BN$25,2,0),HLOOKUP(VALUE(RIGHT($E17,4))+AF$2,Vychodiská!$G$24:$BN$25,2,0))</f>
        <v>1374576</v>
      </c>
      <c r="AG17" s="73">
        <f>$F17*Vychodiská!$D$15*-1*IF(LEN($E17)=4,HLOOKUP($E17+AG$2,Vychodiská!$G$24:$BN$25,2,0),HLOOKUP(VALUE(RIGHT($E17,4))+AG$2,Vychodiská!$G$24:$BN$25,2,0))</f>
        <v>1386849</v>
      </c>
      <c r="AH17" s="73">
        <f>$F17*Vychodiská!$D$15*-1*IF(LEN($E17)=4,HLOOKUP($E17+AH$2,Vychodiská!$G$24:$BN$25,2,0),HLOOKUP(VALUE(RIGHT($E17,4))+AH$2,Vychodiská!$G$24:$BN$25,2,0))</f>
        <v>1399122</v>
      </c>
      <c r="AI17" s="73">
        <f>$F17*Vychodiská!$D$15*-1*IF(LEN($E17)=4,HLOOKUP($E17+AI$2,Vychodiská!$G$24:$BN$25,2,0),HLOOKUP(VALUE(RIGHT($E17,4))+AI$2,Vychodiská!$G$24:$BN$25,2,0))</f>
        <v>1411395</v>
      </c>
      <c r="AJ17" s="74">
        <f>$F17*Vychodiská!$D$15*-1*IF(LEN($E17)=4,HLOOKUP($E17+AJ$2,Vychodiská!$G$24:$BN$25,2,0),HLOOKUP(VALUE(RIGHT($E17,4))+AJ$2,Vychodiská!$G$24:$BN$25,2,0))</f>
        <v>1423668</v>
      </c>
      <c r="AK17" s="73">
        <f t="shared" si="1"/>
        <v>1030932</v>
      </c>
      <c r="AL17" s="73">
        <f>SUM($G17:H17)</f>
        <v>2086410</v>
      </c>
      <c r="AM17" s="73">
        <f>SUM($G17:I17)</f>
        <v>3166434</v>
      </c>
      <c r="AN17" s="73">
        <f>SUM($G17:J17)</f>
        <v>4271004</v>
      </c>
      <c r="AO17" s="73">
        <f>SUM($G17:K17)</f>
        <v>5387847</v>
      </c>
      <c r="AP17" s="73">
        <f>SUM($G17:L17)</f>
        <v>6516963</v>
      </c>
      <c r="AQ17" s="73">
        <f>SUM($G17:M17)</f>
        <v>7658352</v>
      </c>
      <c r="AR17" s="73">
        <f>SUM($G17:N17)</f>
        <v>8812014</v>
      </c>
      <c r="AS17" s="73">
        <f>SUM($G17:O17)</f>
        <v>9977949</v>
      </c>
      <c r="AT17" s="73">
        <f>SUM($G17:P17)</f>
        <v>11156157</v>
      </c>
      <c r="AU17" s="73">
        <f>SUM($G17:Q17)</f>
        <v>12346638</v>
      </c>
      <c r="AV17" s="73">
        <f>SUM($G17:R17)</f>
        <v>13549392</v>
      </c>
      <c r="AW17" s="73">
        <f>SUM($G17:S17)</f>
        <v>14764419</v>
      </c>
      <c r="AX17" s="73">
        <f>SUM($G17:T17)</f>
        <v>15991719</v>
      </c>
      <c r="AY17" s="73">
        <f>SUM($G17:U17)</f>
        <v>17231292</v>
      </c>
      <c r="AZ17" s="73">
        <f>SUM($G17:V17)</f>
        <v>18483138</v>
      </c>
      <c r="BA17" s="73">
        <f>SUM($G17:W17)</f>
        <v>19747257</v>
      </c>
      <c r="BB17" s="73">
        <f>SUM($G17:X17)</f>
        <v>21023649</v>
      </c>
      <c r="BC17" s="73">
        <f>SUM($G17:Y17)</f>
        <v>22312314</v>
      </c>
      <c r="BD17" s="73">
        <f>SUM($G17:Z17)</f>
        <v>23613252</v>
      </c>
      <c r="BE17" s="73">
        <f>SUM($G17:AA17)</f>
        <v>24926463</v>
      </c>
      <c r="BF17" s="73">
        <f>SUM($G17:AB17)</f>
        <v>26251947</v>
      </c>
      <c r="BG17" s="73">
        <f>SUM($G17:AC17)</f>
        <v>27589704</v>
      </c>
      <c r="BH17" s="73">
        <f>SUM($G17:AD17)</f>
        <v>28939734</v>
      </c>
      <c r="BI17" s="73">
        <f>SUM($G17:AE17)</f>
        <v>30302037</v>
      </c>
      <c r="BJ17" s="73">
        <f>SUM($G17:AF17)</f>
        <v>31676613</v>
      </c>
      <c r="BK17" s="73">
        <f>SUM($G17:AG17)</f>
        <v>33063462</v>
      </c>
      <c r="BL17" s="73">
        <f>SUM($G17:AH17)</f>
        <v>34462584</v>
      </c>
      <c r="BM17" s="73">
        <f>SUM($G17:AI17)</f>
        <v>35873979</v>
      </c>
      <c r="BN17" s="73">
        <f>SUM($G17:AJ17)</f>
        <v>37297647</v>
      </c>
      <c r="BO17" s="76">
        <f>IF(CU17&gt;0,G17/((1+Vychodiská!$C$168)^emisie_CO2!CU17),0)</f>
        <v>807762.19784966134</v>
      </c>
      <c r="BP17" s="73">
        <f>IF(CV17&gt;0,H17/((1+Vychodiská!$C$168)^emisie_CO2!CV17),0)</f>
        <v>787613.93441123446</v>
      </c>
      <c r="BQ17" s="73">
        <f>IF(CW17&gt;0,I17/((1+Vychodiská!$C$168)^emisie_CO2!CW17),0)</f>
        <v>767552.89289245429</v>
      </c>
      <c r="BR17" s="73">
        <f>IF(CX17&gt;0,J17/((1+Vychodiská!$C$168)^emisie_CO2!CX17),0)</f>
        <v>747616.45411602699</v>
      </c>
      <c r="BS17" s="73">
        <f>IF(CY17&gt;0,K17/((1+Vychodiská!$C$168)^emisie_CO2!CY17),0)</f>
        <v>719926.95581543341</v>
      </c>
      <c r="BT17" s="73">
        <f>IF(CZ17&gt;0,L17/((1+Vychodiská!$C$168)^emisie_CO2!CZ17),0)</f>
        <v>693179.27718492795</v>
      </c>
      <c r="BU17" s="73">
        <f>IF(DA17&gt;0,M17/((1+Vychodiská!$C$168)^emisie_CO2!DA17),0)</f>
        <v>667346.5090910797</v>
      </c>
      <c r="BV17" s="73">
        <f>IF(DB17&gt;0,N17/((1+Vychodiská!$C$168)^emisie_CO2!DB17),0)</f>
        <v>642402.16952955967</v>
      </c>
      <c r="BW17" s="73">
        <f>IF(DC17&gt;0,O17/((1+Vychodiská!$C$168)^emisie_CO2!DC17),0)</f>
        <v>618320.22396462166</v>
      </c>
      <c r="BX17" s="73">
        <f>IF(DD17&gt;0,P17/((1+Vychodiská!$C$168)^emisie_CO2!DD17),0)</f>
        <v>595075.1027629443</v>
      </c>
      <c r="BY17" s="73">
        <f>IF(DE17&gt;0,Q17/((1+Vychodiská!$C$168)^emisie_CO2!DE17),0)</f>
        <v>572641.71595243632</v>
      </c>
      <c r="BZ17" s="73">
        <f>IF(DF17&gt;0,R17/((1+Vychodiská!$C$168)^emisie_CO2!DF17),0)</f>
        <v>550995.46552124457</v>
      </c>
      <c r="CA17" s="73">
        <f>IF(DG17&gt;0,S17/((1+Vychodiská!$C$168)^emisie_CO2!DG17),0)</f>
        <v>0</v>
      </c>
      <c r="CB17" s="73">
        <f>IF(DH17&gt;0,T17/((1+Vychodiská!$C$168)^emisie_CO2!DH17),0)</f>
        <v>0</v>
      </c>
      <c r="CC17" s="73">
        <f>IF(DI17&gt;0,U17/((1+Vychodiská!$C$168)^emisie_CO2!DI17),0)</f>
        <v>0</v>
      </c>
      <c r="CD17" s="73">
        <f>IF(DJ17&gt;0,V17/((1+Vychodiská!$C$168)^emisie_CO2!DJ17),0)</f>
        <v>0</v>
      </c>
      <c r="CE17" s="73">
        <f>IF(DK17&gt;0,W17/((1+Vychodiská!$C$168)^emisie_CO2!DK17),0)</f>
        <v>0</v>
      </c>
      <c r="CF17" s="73">
        <f>IF(DL17&gt;0,X17/((1+Vychodiská!$C$168)^emisie_CO2!DL17),0)</f>
        <v>0</v>
      </c>
      <c r="CG17" s="73">
        <f>IF(DM17&gt;0,Y17/((1+Vychodiská!$C$168)^emisie_CO2!DM17),0)</f>
        <v>0</v>
      </c>
      <c r="CH17" s="73">
        <f>IF(DN17&gt;0,Z17/((1+Vychodiská!$C$168)^emisie_CO2!DN17),0)</f>
        <v>0</v>
      </c>
      <c r="CI17" s="73">
        <f>IF(DO17&gt;0,AA17/((1+Vychodiská!$C$168)^emisie_CO2!DO17),0)</f>
        <v>0</v>
      </c>
      <c r="CJ17" s="73">
        <f>IF(DP17&gt;0,AB17/((1+Vychodiská!$C$168)^emisie_CO2!DP17),0)</f>
        <v>0</v>
      </c>
      <c r="CK17" s="73">
        <f>IF(DQ17&gt;0,AC17/((1+Vychodiská!$C$168)^emisie_CO2!DQ17),0)</f>
        <v>0</v>
      </c>
      <c r="CL17" s="73">
        <f>IF(DR17&gt;0,AD17/((1+Vychodiská!$C$168)^emisie_CO2!DR17),0)</f>
        <v>0</v>
      </c>
      <c r="CM17" s="73">
        <f>IF(DS17&gt;0,AE17/((1+Vychodiská!$C$168)^emisie_CO2!DS17),0)</f>
        <v>0</v>
      </c>
      <c r="CN17" s="73">
        <f>IF(DT17&gt;0,AF17/((1+Vychodiská!$C$168)^emisie_CO2!DT17),0)</f>
        <v>0</v>
      </c>
      <c r="CO17" s="73">
        <f>IF(DU17&gt;0,AG17/((1+Vychodiská!$C$168)^emisie_CO2!DU17),0)</f>
        <v>0</v>
      </c>
      <c r="CP17" s="73">
        <f>IF(DV17&gt;0,AH17/((1+Vychodiská!$C$168)^emisie_CO2!DV17),0)</f>
        <v>0</v>
      </c>
      <c r="CQ17" s="73">
        <f>IF(DW17&gt;0,AI17/((1+Vychodiská!$C$168)^emisie_CO2!DW17),0)</f>
        <v>0</v>
      </c>
      <c r="CR17" s="74">
        <f>IF(DX17&gt;0,AJ17/((1+Vychodiská!$C$168)^emisie_CO2!DX17),0)</f>
        <v>0</v>
      </c>
      <c r="CS17" s="77">
        <f t="shared" si="2"/>
        <v>8170432.8990916237</v>
      </c>
      <c r="CT17" s="73"/>
      <c r="CU17" s="78">
        <f t="shared" si="3"/>
        <v>5</v>
      </c>
      <c r="CV17" s="78">
        <f t="shared" ref="CV17:DX17" si="17">IF(CU17=0,0,IF(CV$2&gt;$D17,0,CU17+1))</f>
        <v>6</v>
      </c>
      <c r="CW17" s="78">
        <f t="shared" si="17"/>
        <v>7</v>
      </c>
      <c r="CX17" s="78">
        <f t="shared" si="17"/>
        <v>8</v>
      </c>
      <c r="CY17" s="78">
        <f t="shared" si="17"/>
        <v>9</v>
      </c>
      <c r="CZ17" s="78">
        <f t="shared" si="17"/>
        <v>10</v>
      </c>
      <c r="DA17" s="78">
        <f t="shared" si="17"/>
        <v>11</v>
      </c>
      <c r="DB17" s="78">
        <f t="shared" si="17"/>
        <v>12</v>
      </c>
      <c r="DC17" s="78">
        <f t="shared" si="17"/>
        <v>13</v>
      </c>
      <c r="DD17" s="78">
        <f t="shared" si="17"/>
        <v>14</v>
      </c>
      <c r="DE17" s="78">
        <f t="shared" si="17"/>
        <v>15</v>
      </c>
      <c r="DF17" s="78">
        <f t="shared" si="17"/>
        <v>16</v>
      </c>
      <c r="DG17" s="78">
        <f t="shared" si="17"/>
        <v>0</v>
      </c>
      <c r="DH17" s="78">
        <f t="shared" si="17"/>
        <v>0</v>
      </c>
      <c r="DI17" s="78">
        <f t="shared" si="17"/>
        <v>0</v>
      </c>
      <c r="DJ17" s="78">
        <f t="shared" si="17"/>
        <v>0</v>
      </c>
      <c r="DK17" s="78">
        <f t="shared" si="17"/>
        <v>0</v>
      </c>
      <c r="DL17" s="78">
        <f t="shared" si="17"/>
        <v>0</v>
      </c>
      <c r="DM17" s="78">
        <f t="shared" si="17"/>
        <v>0</v>
      </c>
      <c r="DN17" s="78">
        <f t="shared" si="17"/>
        <v>0</v>
      </c>
      <c r="DO17" s="78">
        <f t="shared" si="17"/>
        <v>0</v>
      </c>
      <c r="DP17" s="78">
        <f t="shared" si="17"/>
        <v>0</v>
      </c>
      <c r="DQ17" s="78">
        <f t="shared" si="17"/>
        <v>0</v>
      </c>
      <c r="DR17" s="78">
        <f t="shared" si="17"/>
        <v>0</v>
      </c>
      <c r="DS17" s="78">
        <f t="shared" si="17"/>
        <v>0</v>
      </c>
      <c r="DT17" s="78">
        <f t="shared" si="17"/>
        <v>0</v>
      </c>
      <c r="DU17" s="78">
        <f t="shared" si="17"/>
        <v>0</v>
      </c>
      <c r="DV17" s="78">
        <f t="shared" si="17"/>
        <v>0</v>
      </c>
      <c r="DW17" s="78">
        <f t="shared" si="17"/>
        <v>0</v>
      </c>
      <c r="DX17" s="79">
        <f t="shared" si="17"/>
        <v>0</v>
      </c>
    </row>
    <row r="18" spans="1:128" s="80" customFormat="1" ht="31" customHeight="1" x14ac:dyDescent="0.35">
      <c r="A18" s="70">
        <v>16</v>
      </c>
      <c r="B18" s="71" t="s">
        <v>116</v>
      </c>
      <c r="C18" s="71" t="str">
        <f>INDEX(Data!$D$3:$D$29,MATCH(emisie_CO2!A18,Data!$A$3:$A$29,0))</f>
        <v>Ekologizácia teplárne Žilina - vybudovanie multipalivového kotla a ukončenie uhoľnej prevádzky</v>
      </c>
      <c r="D18" s="72">
        <f>INDEX(Data!$M$3:$M$29,MATCH(emisie_CO2!A18,Data!$A$3:$A$29,0))</f>
        <v>20</v>
      </c>
      <c r="E18" s="72" t="str">
        <f>INDEX(Data!$J$3:$J$29,MATCH(emisie_CO2!A18,Data!$A$3:$A$29,0))</f>
        <v>2024-2027</v>
      </c>
      <c r="F18" s="74">
        <f>INDEX(Data!$U$3:$U$29,MATCH(emisie_CO2!A18,Data!$A$3:$A$29,0))</f>
        <v>-62615</v>
      </c>
      <c r="G18" s="73">
        <f>$F18*Vychodiská!$D$15*-1*IF(LEN($E18)=4,HLOOKUP($E18+G$2,Vychodiská!$G$24:$BN$25,2,0),HLOOKUP(VALUE(RIGHT($E18,4))+G$2,Vychodiská!$G$24:$BN$25,2,0))</f>
        <v>2692445</v>
      </c>
      <c r="H18" s="73">
        <f>$F18*Vychodiská!$D$15*-1*IF(LEN($E18)=4,HLOOKUP($E18+H$2,Vychodiská!$G$24:$BN$25,2,0),HLOOKUP(VALUE(RIGHT($E18,4))+H$2,Vychodiská!$G$24:$BN$25,2,0))</f>
        <v>2755060</v>
      </c>
      <c r="I18" s="73">
        <f>$F18*Vychodiská!$D$15*-1*IF(LEN($E18)=4,HLOOKUP($E18+I$2,Vychodiská!$G$24:$BN$25,2,0),HLOOKUP(VALUE(RIGHT($E18,4))+I$2,Vychodiská!$G$24:$BN$25,2,0))</f>
        <v>2817675</v>
      </c>
      <c r="J18" s="73">
        <f>$F18*Vychodiská!$D$15*-1*IF(LEN($E18)=4,HLOOKUP($E18+J$2,Vychodiská!$G$24:$BN$25,2,0),HLOOKUP(VALUE(RIGHT($E18,4))+J$2,Vychodiská!$G$24:$BN$25,2,0))</f>
        <v>2848982.5</v>
      </c>
      <c r="K18" s="73">
        <f>$F18*Vychodiská!$D$15*-1*IF(LEN($E18)=4,HLOOKUP($E18+K$2,Vychodiská!$G$24:$BN$25,2,0),HLOOKUP(VALUE(RIGHT($E18,4))+K$2,Vychodiská!$G$24:$BN$25,2,0))</f>
        <v>2880290</v>
      </c>
      <c r="L18" s="73">
        <f>$F18*Vychodiská!$D$15*-1*IF(LEN($E18)=4,HLOOKUP($E18+L$2,Vychodiská!$G$24:$BN$25,2,0),HLOOKUP(VALUE(RIGHT($E18,4))+L$2,Vychodiská!$G$24:$BN$25,2,0))</f>
        <v>2911597.5</v>
      </c>
      <c r="M18" s="73">
        <f>$F18*Vychodiská!$D$15*-1*IF(LEN($E18)=4,HLOOKUP($E18+M$2,Vychodiská!$G$24:$BN$25,2,0),HLOOKUP(VALUE(RIGHT($E18,4))+M$2,Vychodiská!$G$24:$BN$25,2,0))</f>
        <v>2942905</v>
      </c>
      <c r="N18" s="73">
        <f>$F18*Vychodiská!$D$15*-1*IF(LEN($E18)=4,HLOOKUP($E18+N$2,Vychodiská!$G$24:$BN$25,2,0),HLOOKUP(VALUE(RIGHT($E18,4))+N$2,Vychodiská!$G$24:$BN$25,2,0))</f>
        <v>2974212.5</v>
      </c>
      <c r="O18" s="73">
        <f>$F18*Vychodiská!$D$15*-1*IF(LEN($E18)=4,HLOOKUP($E18+O$2,Vychodiská!$G$24:$BN$25,2,0),HLOOKUP(VALUE(RIGHT($E18,4))+O$2,Vychodiská!$G$24:$BN$25,2,0))</f>
        <v>3005520</v>
      </c>
      <c r="P18" s="73">
        <f>$F18*Vychodiská!$D$15*-1*IF(LEN($E18)=4,HLOOKUP($E18+P$2,Vychodiská!$G$24:$BN$25,2,0),HLOOKUP(VALUE(RIGHT($E18,4))+P$2,Vychodiská!$G$24:$BN$25,2,0))</f>
        <v>3036827.5</v>
      </c>
      <c r="Q18" s="73">
        <f>$F18*Vychodiská!$D$15*-1*IF(LEN($E18)=4,HLOOKUP($E18+Q$2,Vychodiská!$G$24:$BN$25,2,0),HLOOKUP(VALUE(RIGHT($E18,4))+Q$2,Vychodiská!$G$24:$BN$25,2,0))</f>
        <v>3068135</v>
      </c>
      <c r="R18" s="73">
        <f>$F18*Vychodiská!$D$15*-1*IF(LEN($E18)=4,HLOOKUP($E18+R$2,Vychodiská!$G$24:$BN$25,2,0),HLOOKUP(VALUE(RIGHT($E18,4))+R$2,Vychodiská!$G$24:$BN$25,2,0))</f>
        <v>3099442.5</v>
      </c>
      <c r="S18" s="73">
        <f>$F18*Vychodiská!$D$15*-1*IF(LEN($E18)=4,HLOOKUP($E18+S$2,Vychodiská!$G$24:$BN$25,2,0),HLOOKUP(VALUE(RIGHT($E18,4))+S$2,Vychodiská!$G$24:$BN$25,2,0))</f>
        <v>3130750</v>
      </c>
      <c r="T18" s="73">
        <f>$F18*Vychodiská!$D$15*-1*IF(LEN($E18)=4,HLOOKUP($E18+T$2,Vychodiská!$G$24:$BN$25,2,0),HLOOKUP(VALUE(RIGHT($E18,4))+T$2,Vychodiská!$G$24:$BN$25,2,0))</f>
        <v>3162057.5</v>
      </c>
      <c r="U18" s="73">
        <f>$F18*Vychodiská!$D$15*-1*IF(LEN($E18)=4,HLOOKUP($E18+U$2,Vychodiská!$G$24:$BN$25,2,0),HLOOKUP(VALUE(RIGHT($E18,4))+U$2,Vychodiská!$G$24:$BN$25,2,0))</f>
        <v>3193365</v>
      </c>
      <c r="V18" s="73">
        <f>$F18*Vychodiská!$D$15*-1*IF(LEN($E18)=4,HLOOKUP($E18+V$2,Vychodiská!$G$24:$BN$25,2,0),HLOOKUP(VALUE(RIGHT($E18,4))+V$2,Vychodiská!$G$24:$BN$25,2,0))</f>
        <v>3224672.5</v>
      </c>
      <c r="W18" s="73">
        <f>$F18*Vychodiská!$D$15*-1*IF(LEN($E18)=4,HLOOKUP($E18+W$2,Vychodiská!$G$24:$BN$25,2,0),HLOOKUP(VALUE(RIGHT($E18,4))+W$2,Vychodiská!$G$24:$BN$25,2,0))</f>
        <v>3255980</v>
      </c>
      <c r="X18" s="73">
        <f>$F18*Vychodiská!$D$15*-1*IF(LEN($E18)=4,HLOOKUP($E18+X$2,Vychodiská!$G$24:$BN$25,2,0),HLOOKUP(VALUE(RIGHT($E18,4))+X$2,Vychodiská!$G$24:$BN$25,2,0))</f>
        <v>3287287.5</v>
      </c>
      <c r="Y18" s="73">
        <f>$F18*Vychodiská!$D$15*-1*IF(LEN($E18)=4,HLOOKUP($E18+Y$2,Vychodiská!$G$24:$BN$25,2,0),HLOOKUP(VALUE(RIGHT($E18,4))+Y$2,Vychodiská!$G$24:$BN$25,2,0))</f>
        <v>3318595</v>
      </c>
      <c r="Z18" s="73">
        <f>$F18*Vychodiská!$D$15*-1*IF(LEN($E18)=4,HLOOKUP($E18+Z$2,Vychodiská!$G$24:$BN$25,2,0),HLOOKUP(VALUE(RIGHT($E18,4))+Z$2,Vychodiská!$G$24:$BN$25,2,0))</f>
        <v>3349902.5</v>
      </c>
      <c r="AA18" s="73">
        <f>$F18*Vychodiská!$D$15*-1*IF(LEN($E18)=4,HLOOKUP($E18+AA$2,Vychodiská!$G$24:$BN$25,2,0),HLOOKUP(VALUE(RIGHT($E18,4))+AA$2,Vychodiská!$G$24:$BN$25,2,0))</f>
        <v>3381210</v>
      </c>
      <c r="AB18" s="73">
        <f>$F18*Vychodiská!$D$15*-1*IF(LEN($E18)=4,HLOOKUP($E18+AB$2,Vychodiská!$G$24:$BN$25,2,0),HLOOKUP(VALUE(RIGHT($E18,4))+AB$2,Vychodiská!$G$24:$BN$25,2,0))</f>
        <v>3412517.5</v>
      </c>
      <c r="AC18" s="73">
        <f>$F18*Vychodiská!$D$15*-1*IF(LEN($E18)=4,HLOOKUP($E18+AC$2,Vychodiská!$G$24:$BN$25,2,0),HLOOKUP(VALUE(RIGHT($E18,4))+AC$2,Vychodiská!$G$24:$BN$25,2,0))</f>
        <v>3443825</v>
      </c>
      <c r="AD18" s="73">
        <f>$F18*Vychodiská!$D$15*-1*IF(LEN($E18)=4,HLOOKUP($E18+AD$2,Vychodiská!$G$24:$BN$25,2,0),HLOOKUP(VALUE(RIGHT($E18,4))+AD$2,Vychodiská!$G$24:$BN$25,2,0))</f>
        <v>3475132.5</v>
      </c>
      <c r="AE18" s="73">
        <f>$F18*Vychodiská!$D$15*-1*IF(LEN($E18)=4,HLOOKUP($E18+AE$2,Vychodiská!$G$24:$BN$25,2,0),HLOOKUP(VALUE(RIGHT($E18,4))+AE$2,Vychodiská!$G$24:$BN$25,2,0))</f>
        <v>3506440</v>
      </c>
      <c r="AF18" s="73">
        <f>$F18*Vychodiská!$D$15*-1*IF(LEN($E18)=4,HLOOKUP($E18+AF$2,Vychodiská!$G$24:$BN$25,2,0),HLOOKUP(VALUE(RIGHT($E18,4))+AF$2,Vychodiská!$G$24:$BN$25,2,0))</f>
        <v>3537747.5</v>
      </c>
      <c r="AG18" s="73">
        <f>$F18*Vychodiská!$D$15*-1*IF(LEN($E18)=4,HLOOKUP($E18+AG$2,Vychodiská!$G$24:$BN$25,2,0),HLOOKUP(VALUE(RIGHT($E18,4))+AG$2,Vychodiská!$G$24:$BN$25,2,0))</f>
        <v>3569055</v>
      </c>
      <c r="AH18" s="73">
        <f>$F18*Vychodiská!$D$15*-1*IF(LEN($E18)=4,HLOOKUP($E18+AH$2,Vychodiská!$G$24:$BN$25,2,0),HLOOKUP(VALUE(RIGHT($E18,4))+AH$2,Vychodiská!$G$24:$BN$25,2,0))</f>
        <v>3600362.5</v>
      </c>
      <c r="AI18" s="73">
        <f>$F18*Vychodiská!$D$15*-1*IF(LEN($E18)=4,HLOOKUP($E18+AI$2,Vychodiská!$G$24:$BN$25,2,0),HLOOKUP(VALUE(RIGHT($E18,4))+AI$2,Vychodiská!$G$24:$BN$25,2,0))</f>
        <v>3631670</v>
      </c>
      <c r="AJ18" s="74">
        <f>$F18*Vychodiská!$D$15*-1*IF(LEN($E18)=4,HLOOKUP($E18+AJ$2,Vychodiská!$G$24:$BN$25,2,0),HLOOKUP(VALUE(RIGHT($E18,4))+AJ$2,Vychodiská!$G$24:$BN$25,2,0))</f>
        <v>3662977.5</v>
      </c>
      <c r="AK18" s="73">
        <f t="shared" si="1"/>
        <v>2692445</v>
      </c>
      <c r="AL18" s="73">
        <f>SUM($G18:H18)</f>
        <v>5447505</v>
      </c>
      <c r="AM18" s="73">
        <f>SUM($G18:I18)</f>
        <v>8265180</v>
      </c>
      <c r="AN18" s="73">
        <f>SUM($G18:J18)</f>
        <v>11114162.5</v>
      </c>
      <c r="AO18" s="73">
        <f>SUM($G18:K18)</f>
        <v>13994452.5</v>
      </c>
      <c r="AP18" s="73">
        <f>SUM($G18:L18)</f>
        <v>16906050</v>
      </c>
      <c r="AQ18" s="73">
        <f>SUM($G18:M18)</f>
        <v>19848955</v>
      </c>
      <c r="AR18" s="73">
        <f>SUM($G18:N18)</f>
        <v>22823167.5</v>
      </c>
      <c r="AS18" s="73">
        <f>SUM($G18:O18)</f>
        <v>25828687.5</v>
      </c>
      <c r="AT18" s="73">
        <f>SUM($G18:P18)</f>
        <v>28865515</v>
      </c>
      <c r="AU18" s="73">
        <f>SUM($G18:Q18)</f>
        <v>31933650</v>
      </c>
      <c r="AV18" s="73">
        <f>SUM($G18:R18)</f>
        <v>35033092.5</v>
      </c>
      <c r="AW18" s="73">
        <f>SUM($G18:S18)</f>
        <v>38163842.5</v>
      </c>
      <c r="AX18" s="73">
        <f>SUM($G18:T18)</f>
        <v>41325900</v>
      </c>
      <c r="AY18" s="73">
        <f>SUM($G18:U18)</f>
        <v>44519265</v>
      </c>
      <c r="AZ18" s="73">
        <f>SUM($G18:V18)</f>
        <v>47743937.5</v>
      </c>
      <c r="BA18" s="73">
        <f>SUM($G18:W18)</f>
        <v>50999917.5</v>
      </c>
      <c r="BB18" s="73">
        <f>SUM($G18:X18)</f>
        <v>54287205</v>
      </c>
      <c r="BC18" s="73">
        <f>SUM($G18:Y18)</f>
        <v>57605800</v>
      </c>
      <c r="BD18" s="73">
        <f>SUM($G18:Z18)</f>
        <v>60955702.5</v>
      </c>
      <c r="BE18" s="73">
        <f>SUM($G18:AA18)</f>
        <v>64336912.5</v>
      </c>
      <c r="BF18" s="73">
        <f>SUM($G18:AB18)</f>
        <v>67749430</v>
      </c>
      <c r="BG18" s="73">
        <f>SUM($G18:AC18)</f>
        <v>71193255</v>
      </c>
      <c r="BH18" s="73">
        <f>SUM($G18:AD18)</f>
        <v>74668387.5</v>
      </c>
      <c r="BI18" s="73">
        <f>SUM($G18:AE18)</f>
        <v>78174827.5</v>
      </c>
      <c r="BJ18" s="73">
        <f>SUM($G18:AF18)</f>
        <v>81712575</v>
      </c>
      <c r="BK18" s="73">
        <f>SUM($G18:AG18)</f>
        <v>85281630</v>
      </c>
      <c r="BL18" s="73">
        <f>SUM($G18:AH18)</f>
        <v>88881992.5</v>
      </c>
      <c r="BM18" s="73">
        <f>SUM($G18:AI18)</f>
        <v>92513662.5</v>
      </c>
      <c r="BN18" s="73">
        <f>SUM($G18:AJ18)</f>
        <v>96176640</v>
      </c>
      <c r="BO18" s="76">
        <f>IF(CU18&gt;0,G18/((1+Vychodiská!$C$168)^emisie_CO2!CU18),0)</f>
        <v>2109601.1092771702</v>
      </c>
      <c r="BP18" s="73">
        <f>IF(CV18&gt;0,H18/((1+Vychodiská!$C$168)^emisie_CO2!CV18),0)</f>
        <v>2055868.1906577074</v>
      </c>
      <c r="BQ18" s="73">
        <f>IF(CW18&gt;0,I18/((1+Vychodiská!$C$168)^emisie_CO2!CW18),0)</f>
        <v>2002469.01687439</v>
      </c>
      <c r="BR18" s="73">
        <f>IF(CX18&gt;0,J18/((1+Vychodiská!$C$168)^emisie_CO2!CX18),0)</f>
        <v>1928303.4977308942</v>
      </c>
      <c r="BS18" s="73">
        <f>IF(CY18&gt;0,K18/((1+Vychodiská!$C$168)^emisie_CO2!CY18),0)</f>
        <v>1856660.6152929594</v>
      </c>
      <c r="BT18" s="73">
        <f>IF(CZ18&gt;0,L18/((1+Vychodiská!$C$168)^emisie_CO2!CZ18),0)</f>
        <v>1787468.2942261409</v>
      </c>
      <c r="BU18" s="73">
        <f>IF(DA18&gt;0,M18/((1+Vychodiská!$C$168)^emisie_CO2!DA18),0)</f>
        <v>1720655.6032489222</v>
      </c>
      <c r="BV18" s="73">
        <f>IF(DB18&gt;0,N18/((1+Vychodiská!$C$168)^emisie_CO2!DB18),0)</f>
        <v>1656152.8096114248</v>
      </c>
      <c r="BW18" s="73">
        <f>IF(DC18&gt;0,O18/((1+Vychodiská!$C$168)^emisie_CO2!DC18),0)</f>
        <v>1593891.4257914461</v>
      </c>
      <c r="BX18" s="73">
        <f>IF(DD18&gt;0,P18/((1+Vychodiská!$C$168)^emisie_CO2!DD18),0)</f>
        <v>1533804.249025499</v>
      </c>
      <c r="BY18" s="73">
        <f>IF(DE18&gt;0,Q18/((1+Vychodiská!$C$168)^emisie_CO2!DE18),0)</f>
        <v>1475825.3942513389</v>
      </c>
      <c r="BZ18" s="73">
        <f>IF(DF18&gt;0,R18/((1+Vychodiská!$C$168)^emisie_CO2!DF18),0)</f>
        <v>1419890.3209998305</v>
      </c>
      <c r="CA18" s="73">
        <f>IF(DG18&gt;0,S18/((1+Vychodiská!$C$168)^emisie_CO2!DG18),0)</f>
        <v>1365935.8547376916</v>
      </c>
      <c r="CB18" s="73">
        <f>IF(DH18&gt;0,T18/((1+Vychodiská!$C$168)^emisie_CO2!DH18),0)</f>
        <v>1313900.2031286366</v>
      </c>
      <c r="CC18" s="73">
        <f>IF(DI18&gt;0,U18/((1+Vychodiská!$C$168)^emisie_CO2!DI18),0)</f>
        <v>1263722.9676484766</v>
      </c>
      <c r="CD18" s="73">
        <f>IF(DJ18&gt;0,V18/((1+Vychodiská!$C$168)^emisie_CO2!DJ18),0)</f>
        <v>1215345.150959786</v>
      </c>
      <c r="CE18" s="73">
        <f>IF(DK18&gt;0,W18/((1+Vychodiská!$C$168)^emisie_CO2!DK18),0)</f>
        <v>1168709.1604236499</v>
      </c>
      <c r="CF18" s="73">
        <f>IF(DL18&gt;0,X18/((1+Vychodiská!$C$168)^emisie_CO2!DL18),0)</f>
        <v>1123758.8080996636</v>
      </c>
      <c r="CG18" s="73">
        <f>IF(DM18&gt;0,Y18/((1+Vychodiská!$C$168)^emisie_CO2!DM18),0)</f>
        <v>1080439.3075606739</v>
      </c>
      <c r="CH18" s="73">
        <f>IF(DN18&gt;0,Z18/((1+Vychodiská!$C$168)^emisie_CO2!DN18),0)</f>
        <v>1038697.2678256256</v>
      </c>
      <c r="CI18" s="73">
        <f>IF(DO18&gt;0,AA18/((1+Vychodiská!$C$168)^emisie_CO2!DO18),0)</f>
        <v>0</v>
      </c>
      <c r="CJ18" s="73">
        <f>IF(DP18&gt;0,AB18/((1+Vychodiská!$C$168)^emisie_CO2!DP18),0)</f>
        <v>0</v>
      </c>
      <c r="CK18" s="73">
        <f>IF(DQ18&gt;0,AC18/((1+Vychodiská!$C$168)^emisie_CO2!DQ18),0)</f>
        <v>0</v>
      </c>
      <c r="CL18" s="73">
        <f>IF(DR18&gt;0,AD18/((1+Vychodiská!$C$168)^emisie_CO2!DR18),0)</f>
        <v>0</v>
      </c>
      <c r="CM18" s="73">
        <f>IF(DS18&gt;0,AE18/((1+Vychodiská!$C$168)^emisie_CO2!DS18),0)</f>
        <v>0</v>
      </c>
      <c r="CN18" s="73">
        <f>IF(DT18&gt;0,AF18/((1+Vychodiská!$C$168)^emisie_CO2!DT18),0)</f>
        <v>0</v>
      </c>
      <c r="CO18" s="73">
        <f>IF(DU18&gt;0,AG18/((1+Vychodiská!$C$168)^emisie_CO2!DU18),0)</f>
        <v>0</v>
      </c>
      <c r="CP18" s="73">
        <f>IF(DV18&gt;0,AH18/((1+Vychodiská!$C$168)^emisie_CO2!DV18),0)</f>
        <v>0</v>
      </c>
      <c r="CQ18" s="73">
        <f>IF(DW18&gt;0,AI18/((1+Vychodiská!$C$168)^emisie_CO2!DW18),0)</f>
        <v>0</v>
      </c>
      <c r="CR18" s="74">
        <f>IF(DX18&gt;0,AJ18/((1+Vychodiská!$C$168)^emisie_CO2!DX18),0)</f>
        <v>0</v>
      </c>
      <c r="CS18" s="77">
        <f t="shared" si="2"/>
        <v>30711099.247371931</v>
      </c>
      <c r="CT18" s="73"/>
      <c r="CU18" s="78">
        <f t="shared" si="3"/>
        <v>5</v>
      </c>
      <c r="CV18" s="78">
        <f t="shared" ref="CV18:DX18" si="18">IF(CU18=0,0,IF(CV$2&gt;$D18,0,CU18+1))</f>
        <v>6</v>
      </c>
      <c r="CW18" s="78">
        <f t="shared" si="18"/>
        <v>7</v>
      </c>
      <c r="CX18" s="78">
        <f t="shared" si="18"/>
        <v>8</v>
      </c>
      <c r="CY18" s="78">
        <f t="shared" si="18"/>
        <v>9</v>
      </c>
      <c r="CZ18" s="78">
        <f t="shared" si="18"/>
        <v>10</v>
      </c>
      <c r="DA18" s="78">
        <f t="shared" si="18"/>
        <v>11</v>
      </c>
      <c r="DB18" s="78">
        <f t="shared" si="18"/>
        <v>12</v>
      </c>
      <c r="DC18" s="78">
        <f t="shared" si="18"/>
        <v>13</v>
      </c>
      <c r="DD18" s="78">
        <f t="shared" si="18"/>
        <v>14</v>
      </c>
      <c r="DE18" s="78">
        <f t="shared" si="18"/>
        <v>15</v>
      </c>
      <c r="DF18" s="78">
        <f t="shared" si="18"/>
        <v>16</v>
      </c>
      <c r="DG18" s="78">
        <f t="shared" si="18"/>
        <v>17</v>
      </c>
      <c r="DH18" s="78">
        <f t="shared" si="18"/>
        <v>18</v>
      </c>
      <c r="DI18" s="78">
        <f t="shared" si="18"/>
        <v>19</v>
      </c>
      <c r="DJ18" s="78">
        <f t="shared" si="18"/>
        <v>20</v>
      </c>
      <c r="DK18" s="78">
        <f t="shared" si="18"/>
        <v>21</v>
      </c>
      <c r="DL18" s="78">
        <f t="shared" si="18"/>
        <v>22</v>
      </c>
      <c r="DM18" s="78">
        <f t="shared" si="18"/>
        <v>23</v>
      </c>
      <c r="DN18" s="78">
        <f t="shared" si="18"/>
        <v>24</v>
      </c>
      <c r="DO18" s="78">
        <f t="shared" si="18"/>
        <v>0</v>
      </c>
      <c r="DP18" s="78">
        <f t="shared" si="18"/>
        <v>0</v>
      </c>
      <c r="DQ18" s="78">
        <f t="shared" si="18"/>
        <v>0</v>
      </c>
      <c r="DR18" s="78">
        <f t="shared" si="18"/>
        <v>0</v>
      </c>
      <c r="DS18" s="78">
        <f t="shared" si="18"/>
        <v>0</v>
      </c>
      <c r="DT18" s="78">
        <f t="shared" si="18"/>
        <v>0</v>
      </c>
      <c r="DU18" s="78">
        <f t="shared" si="18"/>
        <v>0</v>
      </c>
      <c r="DV18" s="78">
        <f t="shared" si="18"/>
        <v>0</v>
      </c>
      <c r="DW18" s="78">
        <f t="shared" si="18"/>
        <v>0</v>
      </c>
      <c r="DX18" s="79">
        <f t="shared" si="18"/>
        <v>0</v>
      </c>
    </row>
    <row r="19" spans="1:128" s="80" customFormat="1" ht="31" customHeight="1" x14ac:dyDescent="0.35">
      <c r="A19" s="70">
        <v>17</v>
      </c>
      <c r="B19" s="71" t="s">
        <v>116</v>
      </c>
      <c r="C19" s="71" t="str">
        <f>INDEX(Data!$D$3:$D$29,MATCH(emisie_CO2!A19,Data!$A$3:$A$29,0))</f>
        <v xml:space="preserve">Vytesnenie pary II. etapa - Stavebné úpravy existujúcich rozvodov tepla a zmena média z parného na horúcovodné II. etapa – Vetva V2 (AUPARK – ŽT) </v>
      </c>
      <c r="D19" s="72">
        <f>INDEX(Data!$M$3:$M$29,MATCH(emisie_CO2!A19,Data!$A$3:$A$29,0))</f>
        <v>30</v>
      </c>
      <c r="E19" s="72" t="str">
        <f>INDEX(Data!$J$3:$J$29,MATCH(emisie_CO2!A19,Data!$A$3:$A$29,0))</f>
        <v>2024-2026</v>
      </c>
      <c r="F19" s="74">
        <f>INDEX(Data!$U$3:$U$29,MATCH(emisie_CO2!A19,Data!$A$3:$A$29,0))</f>
        <v>-1830</v>
      </c>
      <c r="G19" s="73">
        <f>$F19*Vychodiská!$D$15*-1*IF(LEN($E19)=4,HLOOKUP($E19+G$2,Vychodiská!$G$24:$BN$25,2,0),HLOOKUP(VALUE(RIGHT($E19,4))+G$2,Vychodiská!$G$24:$BN$25,2,0))</f>
        <v>76860</v>
      </c>
      <c r="H19" s="73">
        <f>$F19*Vychodiská!$D$15*-1*IF(LEN($E19)=4,HLOOKUP($E19+H$2,Vychodiská!$G$24:$BN$25,2,0),HLOOKUP(VALUE(RIGHT($E19,4))+H$2,Vychodiská!$G$24:$BN$25,2,0))</f>
        <v>78690</v>
      </c>
      <c r="I19" s="73">
        <f>$F19*Vychodiská!$D$15*-1*IF(LEN($E19)=4,HLOOKUP($E19+I$2,Vychodiská!$G$24:$BN$25,2,0),HLOOKUP(VALUE(RIGHT($E19,4))+I$2,Vychodiská!$G$24:$BN$25,2,0))</f>
        <v>80520</v>
      </c>
      <c r="J19" s="73">
        <f>$F19*Vychodiská!$D$15*-1*IF(LEN($E19)=4,HLOOKUP($E19+J$2,Vychodiská!$G$24:$BN$25,2,0),HLOOKUP(VALUE(RIGHT($E19,4))+J$2,Vychodiská!$G$24:$BN$25,2,0))</f>
        <v>82350</v>
      </c>
      <c r="K19" s="73">
        <f>$F19*Vychodiská!$D$15*-1*IF(LEN($E19)=4,HLOOKUP($E19+K$2,Vychodiská!$G$24:$BN$25,2,0),HLOOKUP(VALUE(RIGHT($E19,4))+K$2,Vychodiská!$G$24:$BN$25,2,0))</f>
        <v>83265</v>
      </c>
      <c r="L19" s="73">
        <f>$F19*Vychodiská!$D$15*-1*IF(LEN($E19)=4,HLOOKUP($E19+L$2,Vychodiská!$G$24:$BN$25,2,0),HLOOKUP(VALUE(RIGHT($E19,4))+L$2,Vychodiská!$G$24:$BN$25,2,0))</f>
        <v>84180</v>
      </c>
      <c r="M19" s="73">
        <f>$F19*Vychodiská!$D$15*-1*IF(LEN($E19)=4,HLOOKUP($E19+M$2,Vychodiská!$G$24:$BN$25,2,0),HLOOKUP(VALUE(RIGHT($E19,4))+M$2,Vychodiská!$G$24:$BN$25,2,0))</f>
        <v>85095</v>
      </c>
      <c r="N19" s="73">
        <f>$F19*Vychodiská!$D$15*-1*IF(LEN($E19)=4,HLOOKUP($E19+N$2,Vychodiská!$G$24:$BN$25,2,0),HLOOKUP(VALUE(RIGHT($E19,4))+N$2,Vychodiská!$G$24:$BN$25,2,0))</f>
        <v>86010</v>
      </c>
      <c r="O19" s="73">
        <f>$F19*Vychodiská!$D$15*-1*IF(LEN($E19)=4,HLOOKUP($E19+O$2,Vychodiská!$G$24:$BN$25,2,0),HLOOKUP(VALUE(RIGHT($E19,4))+O$2,Vychodiská!$G$24:$BN$25,2,0))</f>
        <v>86925</v>
      </c>
      <c r="P19" s="73">
        <f>$F19*Vychodiská!$D$15*-1*IF(LEN($E19)=4,HLOOKUP($E19+P$2,Vychodiská!$G$24:$BN$25,2,0),HLOOKUP(VALUE(RIGHT($E19,4))+P$2,Vychodiská!$G$24:$BN$25,2,0))</f>
        <v>87840</v>
      </c>
      <c r="Q19" s="73">
        <f>$F19*Vychodiská!$D$15*-1*IF(LEN($E19)=4,HLOOKUP($E19+Q$2,Vychodiská!$G$24:$BN$25,2,0),HLOOKUP(VALUE(RIGHT($E19,4))+Q$2,Vychodiská!$G$24:$BN$25,2,0))</f>
        <v>88755</v>
      </c>
      <c r="R19" s="73">
        <f>$F19*Vychodiská!$D$15*-1*IF(LEN($E19)=4,HLOOKUP($E19+R$2,Vychodiská!$G$24:$BN$25,2,0),HLOOKUP(VALUE(RIGHT($E19,4))+R$2,Vychodiská!$G$24:$BN$25,2,0))</f>
        <v>89670</v>
      </c>
      <c r="S19" s="73">
        <f>$F19*Vychodiská!$D$15*-1*IF(LEN($E19)=4,HLOOKUP($E19+S$2,Vychodiská!$G$24:$BN$25,2,0),HLOOKUP(VALUE(RIGHT($E19,4))+S$2,Vychodiská!$G$24:$BN$25,2,0))</f>
        <v>90585</v>
      </c>
      <c r="T19" s="73">
        <f>$F19*Vychodiská!$D$15*-1*IF(LEN($E19)=4,HLOOKUP($E19+T$2,Vychodiská!$G$24:$BN$25,2,0),HLOOKUP(VALUE(RIGHT($E19,4))+T$2,Vychodiská!$G$24:$BN$25,2,0))</f>
        <v>91500</v>
      </c>
      <c r="U19" s="73">
        <f>$F19*Vychodiská!$D$15*-1*IF(LEN($E19)=4,HLOOKUP($E19+U$2,Vychodiská!$G$24:$BN$25,2,0),HLOOKUP(VALUE(RIGHT($E19,4))+U$2,Vychodiská!$G$24:$BN$25,2,0))</f>
        <v>92415</v>
      </c>
      <c r="V19" s="73">
        <f>$F19*Vychodiská!$D$15*-1*IF(LEN($E19)=4,HLOOKUP($E19+V$2,Vychodiská!$G$24:$BN$25,2,0),HLOOKUP(VALUE(RIGHT($E19,4))+V$2,Vychodiská!$G$24:$BN$25,2,0))</f>
        <v>93330</v>
      </c>
      <c r="W19" s="73">
        <f>$F19*Vychodiská!$D$15*-1*IF(LEN($E19)=4,HLOOKUP($E19+W$2,Vychodiská!$G$24:$BN$25,2,0),HLOOKUP(VALUE(RIGHT($E19,4))+W$2,Vychodiská!$G$24:$BN$25,2,0))</f>
        <v>94245</v>
      </c>
      <c r="X19" s="73">
        <f>$F19*Vychodiská!$D$15*-1*IF(LEN($E19)=4,HLOOKUP($E19+X$2,Vychodiská!$G$24:$BN$25,2,0),HLOOKUP(VALUE(RIGHT($E19,4))+X$2,Vychodiská!$G$24:$BN$25,2,0))</f>
        <v>95160</v>
      </c>
      <c r="Y19" s="73">
        <f>$F19*Vychodiská!$D$15*-1*IF(LEN($E19)=4,HLOOKUP($E19+Y$2,Vychodiská!$G$24:$BN$25,2,0),HLOOKUP(VALUE(RIGHT($E19,4))+Y$2,Vychodiská!$G$24:$BN$25,2,0))</f>
        <v>96075</v>
      </c>
      <c r="Z19" s="73">
        <f>$F19*Vychodiská!$D$15*-1*IF(LEN($E19)=4,HLOOKUP($E19+Z$2,Vychodiská!$G$24:$BN$25,2,0),HLOOKUP(VALUE(RIGHT($E19,4))+Z$2,Vychodiská!$G$24:$BN$25,2,0))</f>
        <v>96990</v>
      </c>
      <c r="AA19" s="73">
        <f>$F19*Vychodiská!$D$15*-1*IF(LEN($E19)=4,HLOOKUP($E19+AA$2,Vychodiská!$G$24:$BN$25,2,0),HLOOKUP(VALUE(RIGHT($E19,4))+AA$2,Vychodiská!$G$24:$BN$25,2,0))</f>
        <v>97905</v>
      </c>
      <c r="AB19" s="73">
        <f>$F19*Vychodiská!$D$15*-1*IF(LEN($E19)=4,HLOOKUP($E19+AB$2,Vychodiská!$G$24:$BN$25,2,0),HLOOKUP(VALUE(RIGHT($E19,4))+AB$2,Vychodiská!$G$24:$BN$25,2,0))</f>
        <v>98820</v>
      </c>
      <c r="AC19" s="73">
        <f>$F19*Vychodiská!$D$15*-1*IF(LEN($E19)=4,HLOOKUP($E19+AC$2,Vychodiská!$G$24:$BN$25,2,0),HLOOKUP(VALUE(RIGHT($E19,4))+AC$2,Vychodiská!$G$24:$BN$25,2,0))</f>
        <v>99735</v>
      </c>
      <c r="AD19" s="73">
        <f>$F19*Vychodiská!$D$15*-1*IF(LEN($E19)=4,HLOOKUP($E19+AD$2,Vychodiská!$G$24:$BN$25,2,0),HLOOKUP(VALUE(RIGHT($E19,4))+AD$2,Vychodiská!$G$24:$BN$25,2,0))</f>
        <v>100650</v>
      </c>
      <c r="AE19" s="73">
        <f>$F19*Vychodiská!$D$15*-1*IF(LEN($E19)=4,HLOOKUP($E19+AE$2,Vychodiská!$G$24:$BN$25,2,0),HLOOKUP(VALUE(RIGHT($E19,4))+AE$2,Vychodiská!$G$24:$BN$25,2,0))</f>
        <v>101565</v>
      </c>
      <c r="AF19" s="73">
        <f>$F19*Vychodiská!$D$15*-1*IF(LEN($E19)=4,HLOOKUP($E19+AF$2,Vychodiská!$G$24:$BN$25,2,0),HLOOKUP(VALUE(RIGHT($E19,4))+AF$2,Vychodiská!$G$24:$BN$25,2,0))</f>
        <v>102480</v>
      </c>
      <c r="AG19" s="73">
        <f>$F19*Vychodiská!$D$15*-1*IF(LEN($E19)=4,HLOOKUP($E19+AG$2,Vychodiská!$G$24:$BN$25,2,0),HLOOKUP(VALUE(RIGHT($E19,4))+AG$2,Vychodiská!$G$24:$BN$25,2,0))</f>
        <v>103395</v>
      </c>
      <c r="AH19" s="73">
        <f>$F19*Vychodiská!$D$15*-1*IF(LEN($E19)=4,HLOOKUP($E19+AH$2,Vychodiská!$G$24:$BN$25,2,0),HLOOKUP(VALUE(RIGHT($E19,4))+AH$2,Vychodiská!$G$24:$BN$25,2,0))</f>
        <v>104310</v>
      </c>
      <c r="AI19" s="73">
        <f>$F19*Vychodiská!$D$15*-1*IF(LEN($E19)=4,HLOOKUP($E19+AI$2,Vychodiská!$G$24:$BN$25,2,0),HLOOKUP(VALUE(RIGHT($E19,4))+AI$2,Vychodiská!$G$24:$BN$25,2,0))</f>
        <v>105225</v>
      </c>
      <c r="AJ19" s="74">
        <f>$F19*Vychodiská!$D$15*-1*IF(LEN($E19)=4,HLOOKUP($E19+AJ$2,Vychodiská!$G$24:$BN$25,2,0),HLOOKUP(VALUE(RIGHT($E19,4))+AJ$2,Vychodiská!$G$24:$BN$25,2,0))</f>
        <v>106140</v>
      </c>
      <c r="AK19" s="73">
        <f t="shared" si="1"/>
        <v>76860</v>
      </c>
      <c r="AL19" s="73">
        <f>SUM($G19:H19)</f>
        <v>155550</v>
      </c>
      <c r="AM19" s="73">
        <f>SUM($G19:I19)</f>
        <v>236070</v>
      </c>
      <c r="AN19" s="73">
        <f>SUM($G19:J19)</f>
        <v>318420</v>
      </c>
      <c r="AO19" s="73">
        <f>SUM($G19:K19)</f>
        <v>401685</v>
      </c>
      <c r="AP19" s="73">
        <f>SUM($G19:L19)</f>
        <v>485865</v>
      </c>
      <c r="AQ19" s="73">
        <f>SUM($G19:M19)</f>
        <v>570960</v>
      </c>
      <c r="AR19" s="73">
        <f>SUM($G19:N19)</f>
        <v>656970</v>
      </c>
      <c r="AS19" s="73">
        <f>SUM($G19:O19)</f>
        <v>743895</v>
      </c>
      <c r="AT19" s="73">
        <f>SUM($G19:P19)</f>
        <v>831735</v>
      </c>
      <c r="AU19" s="73">
        <f>SUM($G19:Q19)</f>
        <v>920490</v>
      </c>
      <c r="AV19" s="73">
        <f>SUM($G19:R19)</f>
        <v>1010160</v>
      </c>
      <c r="AW19" s="73">
        <f>SUM($G19:S19)</f>
        <v>1100745</v>
      </c>
      <c r="AX19" s="73">
        <f>SUM($G19:T19)</f>
        <v>1192245</v>
      </c>
      <c r="AY19" s="73">
        <f>SUM($G19:U19)</f>
        <v>1284660</v>
      </c>
      <c r="AZ19" s="73">
        <f>SUM($G19:V19)</f>
        <v>1377990</v>
      </c>
      <c r="BA19" s="73">
        <f>SUM($G19:W19)</f>
        <v>1472235</v>
      </c>
      <c r="BB19" s="73">
        <f>SUM($G19:X19)</f>
        <v>1567395</v>
      </c>
      <c r="BC19" s="73">
        <f>SUM($G19:Y19)</f>
        <v>1663470</v>
      </c>
      <c r="BD19" s="73">
        <f>SUM($G19:Z19)</f>
        <v>1760460</v>
      </c>
      <c r="BE19" s="73">
        <f>SUM($G19:AA19)</f>
        <v>1858365</v>
      </c>
      <c r="BF19" s="73">
        <f>SUM($G19:AB19)</f>
        <v>1957185</v>
      </c>
      <c r="BG19" s="73">
        <f>SUM($G19:AC19)</f>
        <v>2056920</v>
      </c>
      <c r="BH19" s="73">
        <f>SUM($G19:AD19)</f>
        <v>2157570</v>
      </c>
      <c r="BI19" s="73">
        <f>SUM($G19:AE19)</f>
        <v>2259135</v>
      </c>
      <c r="BJ19" s="73">
        <f>SUM($G19:AF19)</f>
        <v>2361615</v>
      </c>
      <c r="BK19" s="73">
        <f>SUM($G19:AG19)</f>
        <v>2465010</v>
      </c>
      <c r="BL19" s="73">
        <f>SUM($G19:AH19)</f>
        <v>2569320</v>
      </c>
      <c r="BM19" s="73">
        <f>SUM($G19:AI19)</f>
        <v>2674545</v>
      </c>
      <c r="BN19" s="73">
        <f>SUM($G19:AJ19)</f>
        <v>2780685</v>
      </c>
      <c r="BO19" s="76">
        <f>IF(CU19&gt;0,G19/((1+Vychodiská!$C$168)^emisie_CO2!CU19),0)</f>
        <v>63232.912212504052</v>
      </c>
      <c r="BP19" s="73">
        <f>IF(CV19&gt;0,H19/((1+Vychodiská!$C$168)^emisie_CO2!CV19),0)</f>
        <v>61655.674039403035</v>
      </c>
      <c r="BQ19" s="73">
        <f>IF(CW19&gt;0,I19/((1+Vychodiská!$C$168)^emisie_CO2!CW19),0)</f>
        <v>60085.26373718126</v>
      </c>
      <c r="BR19" s="73">
        <f>IF(CX19&gt;0,J19/((1+Vychodiská!$C$168)^emisie_CO2!CX19),0)</f>
        <v>58524.607536215502</v>
      </c>
      <c r="BS19" s="73">
        <f>IF(CY19&gt;0,K19/((1+Vychodiská!$C$168)^emisie_CO2!CY19),0)</f>
        <v>56357.02947931864</v>
      </c>
      <c r="BT19" s="73">
        <f>IF(CZ19&gt;0,L19/((1+Vychodiská!$C$168)^emisie_CO2!CZ19),0)</f>
        <v>54263.178567214178</v>
      </c>
      <c r="BU19" s="73">
        <f>IF(DA19&gt;0,M19/((1+Vychodiská!$C$168)^emisie_CO2!DA19),0)</f>
        <v>52240.948310050917</v>
      </c>
      <c r="BV19" s="73">
        <f>IF(DB19&gt;0,N19/((1+Vychodiská!$C$168)^emisie_CO2!DB19),0)</f>
        <v>50288.265654324481</v>
      </c>
      <c r="BW19" s="73">
        <f>IF(DC19&gt;0,O19/((1+Vychodiská!$C$168)^emisie_CO2!DC19),0)</f>
        <v>48403.09257508436</v>
      </c>
      <c r="BX19" s="73">
        <f>IF(DD19&gt;0,P19/((1+Vychodiská!$C$168)^emisie_CO2!DD19),0)</f>
        <v>46583.427440682681</v>
      </c>
      <c r="BY19" s="73">
        <f>IF(DE19&gt;0,Q19/((1+Vychodiská!$C$168)^emisie_CO2!DE19),0)</f>
        <v>44827.306168117277</v>
      </c>
      <c r="BZ19" s="73">
        <f>IF(DF19&gt;0,R19/((1+Vychodiská!$C$168)^emisie_CO2!DF19),0)</f>
        <v>43132.803185817298</v>
      </c>
      <c r="CA19" s="73">
        <f>IF(DG19&gt;0,S19/((1+Vychodiská!$C$168)^emisie_CO2!DG19),0)</f>
        <v>41498.03221959099</v>
      </c>
      <c r="CB19" s="73">
        <f>IF(DH19&gt;0,T19/((1+Vychodiská!$C$168)^emisie_CO2!DH19),0)</f>
        <v>39921.146916393445</v>
      </c>
      <c r="CC19" s="73">
        <f>IF(DI19&gt;0,U19/((1+Vychodiská!$C$168)^emisie_CO2!DI19),0)</f>
        <v>38400.341319578452</v>
      </c>
      <c r="CD19" s="73">
        <f>IF(DJ19&gt;0,V19/((1+Vychodiská!$C$168)^emisie_CO2!DJ19),0)</f>
        <v>36933.850208364005</v>
      </c>
      <c r="CE19" s="73">
        <f>IF(DK19&gt;0,W19/((1+Vychodiská!$C$168)^emisie_CO2!DK19),0)</f>
        <v>35519.949313365942</v>
      </c>
      <c r="CF19" s="73">
        <f>IF(DL19&gt;0,X19/((1+Vychodiská!$C$168)^emisie_CO2!DL19),0)</f>
        <v>34156.955419233083</v>
      </c>
      <c r="CG19" s="73">
        <f>IF(DM19&gt;0,Y19/((1+Vychodiská!$C$168)^emisie_CO2!DM19),0)</f>
        <v>32843.226364647198</v>
      </c>
      <c r="CH19" s="73">
        <f>IF(DN19&gt;0,Z19/((1+Vychodiská!$C$168)^emisie_CO2!DN19),0)</f>
        <v>31577.160949229954</v>
      </c>
      <c r="CI19" s="73">
        <f>IF(DO19&gt;0,AA19/((1+Vychodiská!$C$168)^emisie_CO2!DO19),0)</f>
        <v>30357.198756222868</v>
      </c>
      <c r="CJ19" s="73">
        <f>IF(DP19&gt;0,AB19/((1+Vychodiská!$C$168)^emisie_CO2!DP19),0)</f>
        <v>29181.81989917285</v>
      </c>
      <c r="CK19" s="73">
        <f>IF(DQ19&gt;0,AC19/((1+Vychodiská!$C$168)^emisie_CO2!DQ19),0)</f>
        <v>28049.544700263144</v>
      </c>
      <c r="CL19" s="73">
        <f>IF(DR19&gt;0,AD19/((1+Vychodiská!$C$168)^emisie_CO2!DR19),0)</f>
        <v>26958.933307373925</v>
      </c>
      <c r="CM19" s="73">
        <f>IF(DS19&gt;0,AE19/((1+Vychodiská!$C$168)^emisie_CO2!DS19),0)</f>
        <v>25908.585256437284</v>
      </c>
      <c r="CN19" s="73">
        <f>IF(DT19&gt;0,AF19/((1+Vychodiská!$C$168)^emisie_CO2!DT19),0)</f>
        <v>24897.138985164951</v>
      </c>
      <c r="CO19" s="73">
        <f>IF(DU19&gt;0,AG19/((1+Vychodiská!$C$168)^emisie_CO2!DU19),0)</f>
        <v>23923.271303772453</v>
      </c>
      <c r="CP19" s="73">
        <f>IF(DV19&gt;0,AH19/((1+Vychodiská!$C$168)^emisie_CO2!DV19),0)</f>
        <v>22985.696827897671</v>
      </c>
      <c r="CQ19" s="73">
        <f>IF(DW19&gt;0,AI19/((1+Vychodiská!$C$168)^emisie_CO2!DW19),0)</f>
        <v>22083.167378514889</v>
      </c>
      <c r="CR19" s="74">
        <f>IF(DX19&gt;0,AJ19/((1+Vychodiská!$C$168)^emisie_CO2!DX19),0)</f>
        <v>21214.471353273104</v>
      </c>
      <c r="CS19" s="77">
        <f t="shared" si="2"/>
        <v>1186004.99938441</v>
      </c>
      <c r="CT19" s="73"/>
      <c r="CU19" s="78">
        <f t="shared" si="3"/>
        <v>4</v>
      </c>
      <c r="CV19" s="78">
        <f t="shared" ref="CV19:DX19" si="19">IF(CU19=0,0,IF(CV$2&gt;$D19,0,CU19+1))</f>
        <v>5</v>
      </c>
      <c r="CW19" s="78">
        <f t="shared" si="19"/>
        <v>6</v>
      </c>
      <c r="CX19" s="78">
        <f t="shared" si="19"/>
        <v>7</v>
      </c>
      <c r="CY19" s="78">
        <f t="shared" si="19"/>
        <v>8</v>
      </c>
      <c r="CZ19" s="78">
        <f t="shared" si="19"/>
        <v>9</v>
      </c>
      <c r="DA19" s="78">
        <f t="shared" si="19"/>
        <v>10</v>
      </c>
      <c r="DB19" s="78">
        <f t="shared" si="19"/>
        <v>11</v>
      </c>
      <c r="DC19" s="78">
        <f t="shared" si="19"/>
        <v>12</v>
      </c>
      <c r="DD19" s="78">
        <f t="shared" si="19"/>
        <v>13</v>
      </c>
      <c r="DE19" s="78">
        <f t="shared" si="19"/>
        <v>14</v>
      </c>
      <c r="DF19" s="78">
        <f t="shared" si="19"/>
        <v>15</v>
      </c>
      <c r="DG19" s="78">
        <f t="shared" si="19"/>
        <v>16</v>
      </c>
      <c r="DH19" s="78">
        <f t="shared" si="19"/>
        <v>17</v>
      </c>
      <c r="DI19" s="78">
        <f t="shared" si="19"/>
        <v>18</v>
      </c>
      <c r="DJ19" s="78">
        <f t="shared" si="19"/>
        <v>19</v>
      </c>
      <c r="DK19" s="78">
        <f t="shared" si="19"/>
        <v>20</v>
      </c>
      <c r="DL19" s="78">
        <f t="shared" si="19"/>
        <v>21</v>
      </c>
      <c r="DM19" s="78">
        <f t="shared" si="19"/>
        <v>22</v>
      </c>
      <c r="DN19" s="78">
        <f t="shared" si="19"/>
        <v>23</v>
      </c>
      <c r="DO19" s="78">
        <f t="shared" si="19"/>
        <v>24</v>
      </c>
      <c r="DP19" s="78">
        <f t="shared" si="19"/>
        <v>25</v>
      </c>
      <c r="DQ19" s="78">
        <f t="shared" si="19"/>
        <v>26</v>
      </c>
      <c r="DR19" s="78">
        <f t="shared" si="19"/>
        <v>27</v>
      </c>
      <c r="DS19" s="78">
        <f t="shared" si="19"/>
        <v>28</v>
      </c>
      <c r="DT19" s="78">
        <f t="shared" si="19"/>
        <v>29</v>
      </c>
      <c r="DU19" s="78">
        <f t="shared" si="19"/>
        <v>30</v>
      </c>
      <c r="DV19" s="78">
        <f t="shared" si="19"/>
        <v>31</v>
      </c>
      <c r="DW19" s="78">
        <f t="shared" si="19"/>
        <v>32</v>
      </c>
      <c r="DX19" s="79">
        <f t="shared" si="19"/>
        <v>33</v>
      </c>
    </row>
    <row r="20" spans="1:128" s="80" customFormat="1" ht="31" customHeight="1" x14ac:dyDescent="0.35">
      <c r="A20" s="70">
        <v>18</v>
      </c>
      <c r="B20" s="71" t="s">
        <v>116</v>
      </c>
      <c r="C20" s="71" t="e">
        <f>INDEX(Data!$D$3:$D$29,MATCH(emisie_CO2!A20,Data!$A$3:$A$29,0))</f>
        <v>#N/A</v>
      </c>
      <c r="D20" s="72" t="e">
        <f>INDEX(Data!$M$3:$M$29,MATCH(emisie_CO2!A20,Data!$A$3:$A$29,0))</f>
        <v>#N/A</v>
      </c>
      <c r="E20" s="72" t="e">
        <f>INDEX(Data!$J$3:$J$29,MATCH(emisie_CO2!A20,Data!$A$3:$A$29,0))</f>
        <v>#N/A</v>
      </c>
      <c r="F20" s="74" t="e">
        <f>INDEX(Data!$U$3:$U$29,MATCH(emisie_CO2!A20,Data!$A$3:$A$29,0))</f>
        <v>#N/A</v>
      </c>
      <c r="G20" s="73" t="e">
        <f>$F20*Vychodiská!$D$15*-1*IF(LEN($E20)=4,HLOOKUP($E20+G$2,Vychodiská!$G$24:$BN$25,2,0),HLOOKUP(VALUE(RIGHT($E20,4))+G$2,Vychodiská!$G$24:$BN$25,2,0))</f>
        <v>#N/A</v>
      </c>
      <c r="H20" s="73" t="e">
        <f>$F20*Vychodiská!$D$15*-1*IF(LEN($E20)=4,HLOOKUP($E20+H$2,Vychodiská!$G$24:$BN$25,2,0),HLOOKUP(VALUE(RIGHT($E20,4))+H$2,Vychodiská!$G$24:$BN$25,2,0))</f>
        <v>#N/A</v>
      </c>
      <c r="I20" s="73" t="e">
        <f>$F20*Vychodiská!$D$15*-1*IF(LEN($E20)=4,HLOOKUP($E20+I$2,Vychodiská!$G$24:$BN$25,2,0),HLOOKUP(VALUE(RIGHT($E20,4))+I$2,Vychodiská!$G$24:$BN$25,2,0))</f>
        <v>#N/A</v>
      </c>
      <c r="J20" s="73" t="e">
        <f>$F20*Vychodiská!$D$15*-1*IF(LEN($E20)=4,HLOOKUP($E20+J$2,Vychodiská!$G$24:$BN$25,2,0),HLOOKUP(VALUE(RIGHT($E20,4))+J$2,Vychodiská!$G$24:$BN$25,2,0))</f>
        <v>#N/A</v>
      </c>
      <c r="K20" s="73" t="e">
        <f>$F20*Vychodiská!$D$15*-1*IF(LEN($E20)=4,HLOOKUP($E20+K$2,Vychodiská!$G$24:$BN$25,2,0),HLOOKUP(VALUE(RIGHT($E20,4))+K$2,Vychodiská!$G$24:$BN$25,2,0))</f>
        <v>#N/A</v>
      </c>
      <c r="L20" s="73" t="e">
        <f>$F20*Vychodiská!$D$15*-1*IF(LEN($E20)=4,HLOOKUP($E20+L$2,Vychodiská!$G$24:$BN$25,2,0),HLOOKUP(VALUE(RIGHT($E20,4))+L$2,Vychodiská!$G$24:$BN$25,2,0))</f>
        <v>#N/A</v>
      </c>
      <c r="M20" s="73" t="e">
        <f>$F20*Vychodiská!$D$15*-1*IF(LEN($E20)=4,HLOOKUP($E20+M$2,Vychodiská!$G$24:$BN$25,2,0),HLOOKUP(VALUE(RIGHT($E20,4))+M$2,Vychodiská!$G$24:$BN$25,2,0))</f>
        <v>#N/A</v>
      </c>
      <c r="N20" s="73" t="e">
        <f>$F20*Vychodiská!$D$15*-1*IF(LEN($E20)=4,HLOOKUP($E20+N$2,Vychodiská!$G$24:$BN$25,2,0),HLOOKUP(VALUE(RIGHT($E20,4))+N$2,Vychodiská!$G$24:$BN$25,2,0))</f>
        <v>#N/A</v>
      </c>
      <c r="O20" s="73" t="e">
        <f>$F20*Vychodiská!$D$15*-1*IF(LEN($E20)=4,HLOOKUP($E20+O$2,Vychodiská!$G$24:$BN$25,2,0),HLOOKUP(VALUE(RIGHT($E20,4))+O$2,Vychodiská!$G$24:$BN$25,2,0))</f>
        <v>#N/A</v>
      </c>
      <c r="P20" s="73" t="e">
        <f>$F20*Vychodiská!$D$15*-1*IF(LEN($E20)=4,HLOOKUP($E20+P$2,Vychodiská!$G$24:$BN$25,2,0),HLOOKUP(VALUE(RIGHT($E20,4))+P$2,Vychodiská!$G$24:$BN$25,2,0))</f>
        <v>#N/A</v>
      </c>
      <c r="Q20" s="73" t="e">
        <f>$F20*Vychodiská!$D$15*-1*IF(LEN($E20)=4,HLOOKUP($E20+Q$2,Vychodiská!$G$24:$BN$25,2,0),HLOOKUP(VALUE(RIGHT($E20,4))+Q$2,Vychodiská!$G$24:$BN$25,2,0))</f>
        <v>#N/A</v>
      </c>
      <c r="R20" s="73" t="e">
        <f>$F20*Vychodiská!$D$15*-1*IF(LEN($E20)=4,HLOOKUP($E20+R$2,Vychodiská!$G$24:$BN$25,2,0),HLOOKUP(VALUE(RIGHT($E20,4))+R$2,Vychodiská!$G$24:$BN$25,2,0))</f>
        <v>#N/A</v>
      </c>
      <c r="S20" s="73" t="e">
        <f>$F20*Vychodiská!$D$15*-1*IF(LEN($E20)=4,HLOOKUP($E20+S$2,Vychodiská!$G$24:$BN$25,2,0),HLOOKUP(VALUE(RIGHT($E20,4))+S$2,Vychodiská!$G$24:$BN$25,2,0))</f>
        <v>#N/A</v>
      </c>
      <c r="T20" s="73" t="e">
        <f>$F20*Vychodiská!$D$15*-1*IF(LEN($E20)=4,HLOOKUP($E20+T$2,Vychodiská!$G$24:$BN$25,2,0),HLOOKUP(VALUE(RIGHT($E20,4))+T$2,Vychodiská!$G$24:$BN$25,2,0))</f>
        <v>#N/A</v>
      </c>
      <c r="U20" s="73" t="e">
        <f>$F20*Vychodiská!$D$15*-1*IF(LEN($E20)=4,HLOOKUP($E20+U$2,Vychodiská!$G$24:$BN$25,2,0),HLOOKUP(VALUE(RIGHT($E20,4))+U$2,Vychodiská!$G$24:$BN$25,2,0))</f>
        <v>#N/A</v>
      </c>
      <c r="V20" s="73" t="e">
        <f>$F20*Vychodiská!$D$15*-1*IF(LEN($E20)=4,HLOOKUP($E20+V$2,Vychodiská!$G$24:$BN$25,2,0),HLOOKUP(VALUE(RIGHT($E20,4))+V$2,Vychodiská!$G$24:$BN$25,2,0))</f>
        <v>#N/A</v>
      </c>
      <c r="W20" s="73" t="e">
        <f>$F20*Vychodiská!$D$15*-1*IF(LEN($E20)=4,HLOOKUP($E20+W$2,Vychodiská!$G$24:$BN$25,2,0),HLOOKUP(VALUE(RIGHT($E20,4))+W$2,Vychodiská!$G$24:$BN$25,2,0))</f>
        <v>#N/A</v>
      </c>
      <c r="X20" s="73" t="e">
        <f>$F20*Vychodiská!$D$15*-1*IF(LEN($E20)=4,HLOOKUP($E20+X$2,Vychodiská!$G$24:$BN$25,2,0),HLOOKUP(VALUE(RIGHT($E20,4))+X$2,Vychodiská!$G$24:$BN$25,2,0))</f>
        <v>#N/A</v>
      </c>
      <c r="Y20" s="73" t="e">
        <f>$F20*Vychodiská!$D$15*-1*IF(LEN($E20)=4,HLOOKUP($E20+Y$2,Vychodiská!$G$24:$BN$25,2,0),HLOOKUP(VALUE(RIGHT($E20,4))+Y$2,Vychodiská!$G$24:$BN$25,2,0))</f>
        <v>#N/A</v>
      </c>
      <c r="Z20" s="73" t="e">
        <f>$F20*Vychodiská!$D$15*-1*IF(LEN($E20)=4,HLOOKUP($E20+Z$2,Vychodiská!$G$24:$BN$25,2,0),HLOOKUP(VALUE(RIGHT($E20,4))+Z$2,Vychodiská!$G$24:$BN$25,2,0))</f>
        <v>#N/A</v>
      </c>
      <c r="AA20" s="73" t="e">
        <f>$F20*Vychodiská!$D$15*-1*IF(LEN($E20)=4,HLOOKUP($E20+AA$2,Vychodiská!$G$24:$BN$25,2,0),HLOOKUP(VALUE(RIGHT($E20,4))+AA$2,Vychodiská!$G$24:$BN$25,2,0))</f>
        <v>#N/A</v>
      </c>
      <c r="AB20" s="73" t="e">
        <f>$F20*Vychodiská!$D$15*-1*IF(LEN($E20)=4,HLOOKUP($E20+AB$2,Vychodiská!$G$24:$BN$25,2,0),HLOOKUP(VALUE(RIGHT($E20,4))+AB$2,Vychodiská!$G$24:$BN$25,2,0))</f>
        <v>#N/A</v>
      </c>
      <c r="AC20" s="73" t="e">
        <f>$F20*Vychodiská!$D$15*-1*IF(LEN($E20)=4,HLOOKUP($E20+AC$2,Vychodiská!$G$24:$BN$25,2,0),HLOOKUP(VALUE(RIGHT($E20,4))+AC$2,Vychodiská!$G$24:$BN$25,2,0))</f>
        <v>#N/A</v>
      </c>
      <c r="AD20" s="73" t="e">
        <f>$F20*Vychodiská!$D$15*-1*IF(LEN($E20)=4,HLOOKUP($E20+AD$2,Vychodiská!$G$24:$BN$25,2,0),HLOOKUP(VALUE(RIGHT($E20,4))+AD$2,Vychodiská!$G$24:$BN$25,2,0))</f>
        <v>#N/A</v>
      </c>
      <c r="AE20" s="73" t="e">
        <f>$F20*Vychodiská!$D$15*-1*IF(LEN($E20)=4,HLOOKUP($E20+AE$2,Vychodiská!$G$24:$BN$25,2,0),HLOOKUP(VALUE(RIGHT($E20,4))+AE$2,Vychodiská!$G$24:$BN$25,2,0))</f>
        <v>#N/A</v>
      </c>
      <c r="AF20" s="73" t="e">
        <f>$F20*Vychodiská!$D$15*-1*IF(LEN($E20)=4,HLOOKUP($E20+AF$2,Vychodiská!$G$24:$BN$25,2,0),HLOOKUP(VALUE(RIGHT($E20,4))+AF$2,Vychodiská!$G$24:$BN$25,2,0))</f>
        <v>#N/A</v>
      </c>
      <c r="AG20" s="73" t="e">
        <f>$F20*Vychodiská!$D$15*-1*IF(LEN($E20)=4,HLOOKUP($E20+AG$2,Vychodiská!$G$24:$BN$25,2,0),HLOOKUP(VALUE(RIGHT($E20,4))+AG$2,Vychodiská!$G$24:$BN$25,2,0))</f>
        <v>#N/A</v>
      </c>
      <c r="AH20" s="73" t="e">
        <f>$F20*Vychodiská!$D$15*-1*IF(LEN($E20)=4,HLOOKUP($E20+AH$2,Vychodiská!$G$24:$BN$25,2,0),HLOOKUP(VALUE(RIGHT($E20,4))+AH$2,Vychodiská!$G$24:$BN$25,2,0))</f>
        <v>#N/A</v>
      </c>
      <c r="AI20" s="73" t="e">
        <f>$F20*Vychodiská!$D$15*-1*IF(LEN($E20)=4,HLOOKUP($E20+AI$2,Vychodiská!$G$24:$BN$25,2,0),HLOOKUP(VALUE(RIGHT($E20,4))+AI$2,Vychodiská!$G$24:$BN$25,2,0))</f>
        <v>#N/A</v>
      </c>
      <c r="AJ20" s="74" t="e">
        <f>$F20*Vychodiská!$D$15*-1*IF(LEN($E20)=4,HLOOKUP($E20+AJ$2,Vychodiská!$G$24:$BN$25,2,0),HLOOKUP(VALUE(RIGHT($E20,4))+AJ$2,Vychodiská!$G$24:$BN$25,2,0))</f>
        <v>#N/A</v>
      </c>
      <c r="AK20" s="73" t="e">
        <f t="shared" si="1"/>
        <v>#N/A</v>
      </c>
      <c r="AL20" s="73" t="e">
        <f>SUM($G20:H20)</f>
        <v>#N/A</v>
      </c>
      <c r="AM20" s="73" t="e">
        <f>SUM($G20:I20)</f>
        <v>#N/A</v>
      </c>
      <c r="AN20" s="73" t="e">
        <f>SUM($G20:J20)</f>
        <v>#N/A</v>
      </c>
      <c r="AO20" s="73" t="e">
        <f>SUM($G20:K20)</f>
        <v>#N/A</v>
      </c>
      <c r="AP20" s="73" t="e">
        <f>SUM($G20:L20)</f>
        <v>#N/A</v>
      </c>
      <c r="AQ20" s="73" t="e">
        <f>SUM($G20:M20)</f>
        <v>#N/A</v>
      </c>
      <c r="AR20" s="73" t="e">
        <f>SUM($G20:N20)</f>
        <v>#N/A</v>
      </c>
      <c r="AS20" s="73" t="e">
        <f>SUM($G20:O20)</f>
        <v>#N/A</v>
      </c>
      <c r="AT20" s="73" t="e">
        <f>SUM($G20:P20)</f>
        <v>#N/A</v>
      </c>
      <c r="AU20" s="73" t="e">
        <f>SUM($G20:Q20)</f>
        <v>#N/A</v>
      </c>
      <c r="AV20" s="73" t="e">
        <f>SUM($G20:R20)</f>
        <v>#N/A</v>
      </c>
      <c r="AW20" s="73" t="e">
        <f>SUM($G20:S20)</f>
        <v>#N/A</v>
      </c>
      <c r="AX20" s="73" t="e">
        <f>SUM($G20:T20)</f>
        <v>#N/A</v>
      </c>
      <c r="AY20" s="73" t="e">
        <f>SUM($G20:U20)</f>
        <v>#N/A</v>
      </c>
      <c r="AZ20" s="73" t="e">
        <f>SUM($G20:V20)</f>
        <v>#N/A</v>
      </c>
      <c r="BA20" s="73" t="e">
        <f>SUM($G20:W20)</f>
        <v>#N/A</v>
      </c>
      <c r="BB20" s="73" t="e">
        <f>SUM($G20:X20)</f>
        <v>#N/A</v>
      </c>
      <c r="BC20" s="73" t="e">
        <f>SUM($G20:Y20)</f>
        <v>#N/A</v>
      </c>
      <c r="BD20" s="73" t="e">
        <f>SUM($G20:Z20)</f>
        <v>#N/A</v>
      </c>
      <c r="BE20" s="73" t="e">
        <f>SUM($G20:AA20)</f>
        <v>#N/A</v>
      </c>
      <c r="BF20" s="73" t="e">
        <f>SUM($G20:AB20)</f>
        <v>#N/A</v>
      </c>
      <c r="BG20" s="73" t="e">
        <f>SUM($G20:AC20)</f>
        <v>#N/A</v>
      </c>
      <c r="BH20" s="73" t="e">
        <f>SUM($G20:AD20)</f>
        <v>#N/A</v>
      </c>
      <c r="BI20" s="73" t="e">
        <f>SUM($G20:AE20)</f>
        <v>#N/A</v>
      </c>
      <c r="BJ20" s="73" t="e">
        <f>SUM($G20:AF20)</f>
        <v>#N/A</v>
      </c>
      <c r="BK20" s="73" t="e">
        <f>SUM($G20:AG20)</f>
        <v>#N/A</v>
      </c>
      <c r="BL20" s="73" t="e">
        <f>SUM($G20:AH20)</f>
        <v>#N/A</v>
      </c>
      <c r="BM20" s="73" t="e">
        <f>SUM($G20:AI20)</f>
        <v>#N/A</v>
      </c>
      <c r="BN20" s="73" t="e">
        <f>SUM($G20:AJ20)</f>
        <v>#N/A</v>
      </c>
      <c r="BO20" s="76" t="e">
        <f>IF(CU20&gt;0,G20/((1+Vychodiská!$C$168)^emisie_CO2!CU20),0)</f>
        <v>#N/A</v>
      </c>
      <c r="BP20" s="73" t="e">
        <f>IF(CV20&gt;0,H20/((1+Vychodiská!$C$168)^emisie_CO2!CV20),0)</f>
        <v>#N/A</v>
      </c>
      <c r="BQ20" s="73" t="e">
        <f>IF(CW20&gt;0,I20/((1+Vychodiská!$C$168)^emisie_CO2!CW20),0)</f>
        <v>#N/A</v>
      </c>
      <c r="BR20" s="73" t="e">
        <f>IF(CX20&gt;0,J20/((1+Vychodiská!$C$168)^emisie_CO2!CX20),0)</f>
        <v>#N/A</v>
      </c>
      <c r="BS20" s="73" t="e">
        <f>IF(CY20&gt;0,K20/((1+Vychodiská!$C$168)^emisie_CO2!CY20),0)</f>
        <v>#N/A</v>
      </c>
      <c r="BT20" s="73" t="e">
        <f>IF(CZ20&gt;0,L20/((1+Vychodiská!$C$168)^emisie_CO2!CZ20),0)</f>
        <v>#N/A</v>
      </c>
      <c r="BU20" s="73" t="e">
        <f>IF(DA20&gt;0,M20/((1+Vychodiská!$C$168)^emisie_CO2!DA20),0)</f>
        <v>#N/A</v>
      </c>
      <c r="BV20" s="73" t="e">
        <f>IF(DB20&gt;0,N20/((1+Vychodiská!$C$168)^emisie_CO2!DB20),0)</f>
        <v>#N/A</v>
      </c>
      <c r="BW20" s="73" t="e">
        <f>IF(DC20&gt;0,O20/((1+Vychodiská!$C$168)^emisie_CO2!DC20),0)</f>
        <v>#N/A</v>
      </c>
      <c r="BX20" s="73" t="e">
        <f>IF(DD20&gt;0,P20/((1+Vychodiská!$C$168)^emisie_CO2!DD20),0)</f>
        <v>#N/A</v>
      </c>
      <c r="BY20" s="73" t="e">
        <f>IF(DE20&gt;0,Q20/((1+Vychodiská!$C$168)^emisie_CO2!DE20),0)</f>
        <v>#N/A</v>
      </c>
      <c r="BZ20" s="73" t="e">
        <f>IF(DF20&gt;0,R20/((1+Vychodiská!$C$168)^emisie_CO2!DF20),0)</f>
        <v>#N/A</v>
      </c>
      <c r="CA20" s="73" t="e">
        <f>IF(DG20&gt;0,S20/((1+Vychodiská!$C$168)^emisie_CO2!DG20),0)</f>
        <v>#N/A</v>
      </c>
      <c r="CB20" s="73" t="e">
        <f>IF(DH20&gt;0,T20/((1+Vychodiská!$C$168)^emisie_CO2!DH20),0)</f>
        <v>#N/A</v>
      </c>
      <c r="CC20" s="73" t="e">
        <f>IF(DI20&gt;0,U20/((1+Vychodiská!$C$168)^emisie_CO2!DI20),0)</f>
        <v>#N/A</v>
      </c>
      <c r="CD20" s="73" t="e">
        <f>IF(DJ20&gt;0,V20/((1+Vychodiská!$C$168)^emisie_CO2!DJ20),0)</f>
        <v>#N/A</v>
      </c>
      <c r="CE20" s="73" t="e">
        <f>IF(DK20&gt;0,W20/((1+Vychodiská!$C$168)^emisie_CO2!DK20),0)</f>
        <v>#N/A</v>
      </c>
      <c r="CF20" s="73" t="e">
        <f>IF(DL20&gt;0,X20/((1+Vychodiská!$C$168)^emisie_CO2!DL20),0)</f>
        <v>#N/A</v>
      </c>
      <c r="CG20" s="73" t="e">
        <f>IF(DM20&gt;0,Y20/((1+Vychodiská!$C$168)^emisie_CO2!DM20),0)</f>
        <v>#N/A</v>
      </c>
      <c r="CH20" s="73" t="e">
        <f>IF(DN20&gt;0,Z20/((1+Vychodiská!$C$168)^emisie_CO2!DN20),0)</f>
        <v>#N/A</v>
      </c>
      <c r="CI20" s="73" t="e">
        <f>IF(DO20&gt;0,AA20/((1+Vychodiská!$C$168)^emisie_CO2!DO20),0)</f>
        <v>#N/A</v>
      </c>
      <c r="CJ20" s="73" t="e">
        <f>IF(DP20&gt;0,AB20/((1+Vychodiská!$C$168)^emisie_CO2!DP20),0)</f>
        <v>#N/A</v>
      </c>
      <c r="CK20" s="73" t="e">
        <f>IF(DQ20&gt;0,AC20/((1+Vychodiská!$C$168)^emisie_CO2!DQ20),0)</f>
        <v>#N/A</v>
      </c>
      <c r="CL20" s="73" t="e">
        <f>IF(DR20&gt;0,AD20/((1+Vychodiská!$C$168)^emisie_CO2!DR20),0)</f>
        <v>#N/A</v>
      </c>
      <c r="CM20" s="73" t="e">
        <f>IF(DS20&gt;0,AE20/((1+Vychodiská!$C$168)^emisie_CO2!DS20),0)</f>
        <v>#N/A</v>
      </c>
      <c r="CN20" s="73" t="e">
        <f>IF(DT20&gt;0,AF20/((1+Vychodiská!$C$168)^emisie_CO2!DT20),0)</f>
        <v>#N/A</v>
      </c>
      <c r="CO20" s="73" t="e">
        <f>IF(DU20&gt;0,AG20/((1+Vychodiská!$C$168)^emisie_CO2!DU20),0)</f>
        <v>#N/A</v>
      </c>
      <c r="CP20" s="73" t="e">
        <f>IF(DV20&gt;0,AH20/((1+Vychodiská!$C$168)^emisie_CO2!DV20),0)</f>
        <v>#N/A</v>
      </c>
      <c r="CQ20" s="73" t="e">
        <f>IF(DW20&gt;0,AI20/((1+Vychodiská!$C$168)^emisie_CO2!DW20),0)</f>
        <v>#N/A</v>
      </c>
      <c r="CR20" s="74" t="e">
        <f>IF(DX20&gt;0,AJ20/((1+Vychodiská!$C$168)^emisie_CO2!DX20),0)</f>
        <v>#N/A</v>
      </c>
      <c r="CS20" s="77" t="e">
        <f t="shared" si="2"/>
        <v>#N/A</v>
      </c>
      <c r="CT20" s="73"/>
      <c r="CU20" s="78" t="e">
        <f t="shared" si="3"/>
        <v>#N/A</v>
      </c>
      <c r="CV20" s="78" t="e">
        <f t="shared" ref="CV20:DX20" si="20">IF(CU20=0,0,IF(CV$2&gt;$D20,0,CU20+1))</f>
        <v>#N/A</v>
      </c>
      <c r="CW20" s="78" t="e">
        <f t="shared" si="20"/>
        <v>#N/A</v>
      </c>
      <c r="CX20" s="78" t="e">
        <f t="shared" si="20"/>
        <v>#N/A</v>
      </c>
      <c r="CY20" s="78" t="e">
        <f t="shared" si="20"/>
        <v>#N/A</v>
      </c>
      <c r="CZ20" s="78" t="e">
        <f t="shared" si="20"/>
        <v>#N/A</v>
      </c>
      <c r="DA20" s="78" t="e">
        <f t="shared" si="20"/>
        <v>#N/A</v>
      </c>
      <c r="DB20" s="78" t="e">
        <f t="shared" si="20"/>
        <v>#N/A</v>
      </c>
      <c r="DC20" s="78" t="e">
        <f t="shared" si="20"/>
        <v>#N/A</v>
      </c>
      <c r="DD20" s="78" t="e">
        <f t="shared" si="20"/>
        <v>#N/A</v>
      </c>
      <c r="DE20" s="78" t="e">
        <f t="shared" si="20"/>
        <v>#N/A</v>
      </c>
      <c r="DF20" s="78" t="e">
        <f t="shared" si="20"/>
        <v>#N/A</v>
      </c>
      <c r="DG20" s="78" t="e">
        <f t="shared" si="20"/>
        <v>#N/A</v>
      </c>
      <c r="DH20" s="78" t="e">
        <f t="shared" si="20"/>
        <v>#N/A</v>
      </c>
      <c r="DI20" s="78" t="e">
        <f t="shared" si="20"/>
        <v>#N/A</v>
      </c>
      <c r="DJ20" s="78" t="e">
        <f t="shared" si="20"/>
        <v>#N/A</v>
      </c>
      <c r="DK20" s="78" t="e">
        <f t="shared" si="20"/>
        <v>#N/A</v>
      </c>
      <c r="DL20" s="78" t="e">
        <f t="shared" si="20"/>
        <v>#N/A</v>
      </c>
      <c r="DM20" s="78" t="e">
        <f t="shared" si="20"/>
        <v>#N/A</v>
      </c>
      <c r="DN20" s="78" t="e">
        <f t="shared" si="20"/>
        <v>#N/A</v>
      </c>
      <c r="DO20" s="78" t="e">
        <f t="shared" si="20"/>
        <v>#N/A</v>
      </c>
      <c r="DP20" s="78" t="e">
        <f t="shared" si="20"/>
        <v>#N/A</v>
      </c>
      <c r="DQ20" s="78" t="e">
        <f t="shared" si="20"/>
        <v>#N/A</v>
      </c>
      <c r="DR20" s="78" t="e">
        <f t="shared" si="20"/>
        <v>#N/A</v>
      </c>
      <c r="DS20" s="78" t="e">
        <f t="shared" si="20"/>
        <v>#N/A</v>
      </c>
      <c r="DT20" s="78" t="e">
        <f t="shared" si="20"/>
        <v>#N/A</v>
      </c>
      <c r="DU20" s="78" t="e">
        <f t="shared" si="20"/>
        <v>#N/A</v>
      </c>
      <c r="DV20" s="78" t="e">
        <f t="shared" si="20"/>
        <v>#N/A</v>
      </c>
      <c r="DW20" s="78" t="e">
        <f t="shared" si="20"/>
        <v>#N/A</v>
      </c>
      <c r="DX20" s="79" t="e">
        <f t="shared" si="20"/>
        <v>#N/A</v>
      </c>
    </row>
    <row r="21" spans="1:128" s="80" customFormat="1" ht="31" customHeight="1" x14ac:dyDescent="0.35">
      <c r="A21" s="70">
        <v>21</v>
      </c>
      <c r="B21" s="71" t="s">
        <v>135</v>
      </c>
      <c r="C21" s="71" t="str">
        <f>INDEX(Data!$D$3:$D$29,MATCH(emisie_CO2!A21,Data!$A$3:$A$29,0))</f>
        <v>Rekonštrukcia a modernizácia rozvodov centrálneho zásobovania teplom v meste Martin II. etapa</v>
      </c>
      <c r="D21" s="72">
        <f>INDEX(Data!$M$3:$M$29,MATCH(emisie_CO2!A21,Data!$A$3:$A$29,0))</f>
        <v>30</v>
      </c>
      <c r="E21" s="72">
        <f>INDEX(Data!$J$3:$J$29,MATCH(emisie_CO2!A21,Data!$A$3:$A$29,0))</f>
        <v>2024</v>
      </c>
      <c r="F21" s="74">
        <f>INDEX(Data!$U$3:$U$29,MATCH(emisie_CO2!A21,Data!$A$3:$A$29,0))</f>
        <v>-429</v>
      </c>
      <c r="G21" s="73">
        <f>$F21*Vychodiská!$D$15*-1*IF(LEN($E21)=4,HLOOKUP($E21+G$2,Vychodiská!$G$24:$BN$25,2,0),HLOOKUP(VALUE(RIGHT($E21,4))+G$2,Vychodiská!$G$24:$BN$25,2,0))</f>
        <v>17160</v>
      </c>
      <c r="H21" s="73">
        <f>$F21*Vychodiská!$D$15*-1*IF(LEN($E21)=4,HLOOKUP($E21+H$2,Vychodiská!$G$24:$BN$25,2,0),HLOOKUP(VALUE(RIGHT($E21,4))+H$2,Vychodiská!$G$24:$BN$25,2,0))</f>
        <v>17589</v>
      </c>
      <c r="I21" s="73">
        <f>$F21*Vychodiská!$D$15*-1*IF(LEN($E21)=4,HLOOKUP($E21+I$2,Vychodiská!$G$24:$BN$25,2,0),HLOOKUP(VALUE(RIGHT($E21,4))+I$2,Vychodiská!$G$24:$BN$25,2,0))</f>
        <v>18018</v>
      </c>
      <c r="J21" s="73">
        <f>$F21*Vychodiská!$D$15*-1*IF(LEN($E21)=4,HLOOKUP($E21+J$2,Vychodiská!$G$24:$BN$25,2,0),HLOOKUP(VALUE(RIGHT($E21,4))+J$2,Vychodiská!$G$24:$BN$25,2,0))</f>
        <v>18447</v>
      </c>
      <c r="K21" s="73">
        <f>$F21*Vychodiská!$D$15*-1*IF(LEN($E21)=4,HLOOKUP($E21+K$2,Vychodiská!$G$24:$BN$25,2,0),HLOOKUP(VALUE(RIGHT($E21,4))+K$2,Vychodiská!$G$24:$BN$25,2,0))</f>
        <v>18876</v>
      </c>
      <c r="L21" s="73">
        <f>$F21*Vychodiská!$D$15*-1*IF(LEN($E21)=4,HLOOKUP($E21+L$2,Vychodiská!$G$24:$BN$25,2,0),HLOOKUP(VALUE(RIGHT($E21,4))+L$2,Vychodiská!$G$24:$BN$25,2,0))</f>
        <v>19305</v>
      </c>
      <c r="M21" s="73">
        <f>$F21*Vychodiská!$D$15*-1*IF(LEN($E21)=4,HLOOKUP($E21+M$2,Vychodiská!$G$24:$BN$25,2,0),HLOOKUP(VALUE(RIGHT($E21,4))+M$2,Vychodiská!$G$24:$BN$25,2,0))</f>
        <v>19519.5</v>
      </c>
      <c r="N21" s="73">
        <f>$F21*Vychodiská!$D$15*-1*IF(LEN($E21)=4,HLOOKUP($E21+N$2,Vychodiská!$G$24:$BN$25,2,0),HLOOKUP(VALUE(RIGHT($E21,4))+N$2,Vychodiská!$G$24:$BN$25,2,0))</f>
        <v>19734</v>
      </c>
      <c r="O21" s="73">
        <f>$F21*Vychodiská!$D$15*-1*IF(LEN($E21)=4,HLOOKUP($E21+O$2,Vychodiská!$G$24:$BN$25,2,0),HLOOKUP(VALUE(RIGHT($E21,4))+O$2,Vychodiská!$G$24:$BN$25,2,0))</f>
        <v>19948.5</v>
      </c>
      <c r="P21" s="73">
        <f>$F21*Vychodiská!$D$15*-1*IF(LEN($E21)=4,HLOOKUP($E21+P$2,Vychodiská!$G$24:$BN$25,2,0),HLOOKUP(VALUE(RIGHT($E21,4))+P$2,Vychodiská!$G$24:$BN$25,2,0))</f>
        <v>20163</v>
      </c>
      <c r="Q21" s="73">
        <f>$F21*Vychodiská!$D$15*-1*IF(LEN($E21)=4,HLOOKUP($E21+Q$2,Vychodiská!$G$24:$BN$25,2,0),HLOOKUP(VALUE(RIGHT($E21,4))+Q$2,Vychodiská!$G$24:$BN$25,2,0))</f>
        <v>20377.5</v>
      </c>
      <c r="R21" s="73">
        <f>$F21*Vychodiská!$D$15*-1*IF(LEN($E21)=4,HLOOKUP($E21+R$2,Vychodiská!$G$24:$BN$25,2,0),HLOOKUP(VALUE(RIGHT($E21,4))+R$2,Vychodiská!$G$24:$BN$25,2,0))</f>
        <v>20592</v>
      </c>
      <c r="S21" s="73">
        <f>$F21*Vychodiská!$D$15*-1*IF(LEN($E21)=4,HLOOKUP($E21+S$2,Vychodiská!$G$24:$BN$25,2,0),HLOOKUP(VALUE(RIGHT($E21,4))+S$2,Vychodiská!$G$24:$BN$25,2,0))</f>
        <v>20806.5</v>
      </c>
      <c r="T21" s="73">
        <f>$F21*Vychodiská!$D$15*-1*IF(LEN($E21)=4,HLOOKUP($E21+T$2,Vychodiská!$G$24:$BN$25,2,0),HLOOKUP(VALUE(RIGHT($E21,4))+T$2,Vychodiská!$G$24:$BN$25,2,0))</f>
        <v>21021</v>
      </c>
      <c r="U21" s="73">
        <f>$F21*Vychodiská!$D$15*-1*IF(LEN($E21)=4,HLOOKUP($E21+U$2,Vychodiská!$G$24:$BN$25,2,0),HLOOKUP(VALUE(RIGHT($E21,4))+U$2,Vychodiská!$G$24:$BN$25,2,0))</f>
        <v>21235.5</v>
      </c>
      <c r="V21" s="73">
        <f>$F21*Vychodiská!$D$15*-1*IF(LEN($E21)=4,HLOOKUP($E21+V$2,Vychodiská!$G$24:$BN$25,2,0),HLOOKUP(VALUE(RIGHT($E21,4))+V$2,Vychodiská!$G$24:$BN$25,2,0))</f>
        <v>21450</v>
      </c>
      <c r="W21" s="73">
        <f>$F21*Vychodiská!$D$15*-1*IF(LEN($E21)=4,HLOOKUP($E21+W$2,Vychodiská!$G$24:$BN$25,2,0),HLOOKUP(VALUE(RIGHT($E21,4))+W$2,Vychodiská!$G$24:$BN$25,2,0))</f>
        <v>21664.5</v>
      </c>
      <c r="X21" s="73">
        <f>$F21*Vychodiská!$D$15*-1*IF(LEN($E21)=4,HLOOKUP($E21+X$2,Vychodiská!$G$24:$BN$25,2,0),HLOOKUP(VALUE(RIGHT($E21,4))+X$2,Vychodiská!$G$24:$BN$25,2,0))</f>
        <v>21879</v>
      </c>
      <c r="Y21" s="73">
        <f>$F21*Vychodiská!$D$15*-1*IF(LEN($E21)=4,HLOOKUP($E21+Y$2,Vychodiská!$G$24:$BN$25,2,0),HLOOKUP(VALUE(RIGHT($E21,4))+Y$2,Vychodiská!$G$24:$BN$25,2,0))</f>
        <v>22093.5</v>
      </c>
      <c r="Z21" s="73">
        <f>$F21*Vychodiská!$D$15*-1*IF(LEN($E21)=4,HLOOKUP($E21+Z$2,Vychodiská!$G$24:$BN$25,2,0),HLOOKUP(VALUE(RIGHT($E21,4))+Z$2,Vychodiská!$G$24:$BN$25,2,0))</f>
        <v>22308</v>
      </c>
      <c r="AA21" s="73">
        <f>$F21*Vychodiská!$D$15*-1*IF(LEN($E21)=4,HLOOKUP($E21+AA$2,Vychodiská!$G$24:$BN$25,2,0),HLOOKUP(VALUE(RIGHT($E21,4))+AA$2,Vychodiská!$G$24:$BN$25,2,0))</f>
        <v>22522.5</v>
      </c>
      <c r="AB21" s="73">
        <f>$F21*Vychodiská!$D$15*-1*IF(LEN($E21)=4,HLOOKUP($E21+AB$2,Vychodiská!$G$24:$BN$25,2,0),HLOOKUP(VALUE(RIGHT($E21,4))+AB$2,Vychodiská!$G$24:$BN$25,2,0))</f>
        <v>22737</v>
      </c>
      <c r="AC21" s="73">
        <f>$F21*Vychodiská!$D$15*-1*IF(LEN($E21)=4,HLOOKUP($E21+AC$2,Vychodiská!$G$24:$BN$25,2,0),HLOOKUP(VALUE(RIGHT($E21,4))+AC$2,Vychodiská!$G$24:$BN$25,2,0))</f>
        <v>22951.5</v>
      </c>
      <c r="AD21" s="73">
        <f>$F21*Vychodiská!$D$15*-1*IF(LEN($E21)=4,HLOOKUP($E21+AD$2,Vychodiská!$G$24:$BN$25,2,0),HLOOKUP(VALUE(RIGHT($E21,4))+AD$2,Vychodiská!$G$24:$BN$25,2,0))</f>
        <v>23166</v>
      </c>
      <c r="AE21" s="73">
        <f>$F21*Vychodiská!$D$15*-1*IF(LEN($E21)=4,HLOOKUP($E21+AE$2,Vychodiská!$G$24:$BN$25,2,0),HLOOKUP(VALUE(RIGHT($E21,4))+AE$2,Vychodiská!$G$24:$BN$25,2,0))</f>
        <v>23380.5</v>
      </c>
      <c r="AF21" s="73">
        <f>$F21*Vychodiská!$D$15*-1*IF(LEN($E21)=4,HLOOKUP($E21+AF$2,Vychodiská!$G$24:$BN$25,2,0),HLOOKUP(VALUE(RIGHT($E21,4))+AF$2,Vychodiská!$G$24:$BN$25,2,0))</f>
        <v>23595</v>
      </c>
      <c r="AG21" s="73">
        <f>$F21*Vychodiská!$D$15*-1*IF(LEN($E21)=4,HLOOKUP($E21+AG$2,Vychodiská!$G$24:$BN$25,2,0),HLOOKUP(VALUE(RIGHT($E21,4))+AG$2,Vychodiská!$G$24:$BN$25,2,0))</f>
        <v>23809.5</v>
      </c>
      <c r="AH21" s="73">
        <f>$F21*Vychodiská!$D$15*-1*IF(LEN($E21)=4,HLOOKUP($E21+AH$2,Vychodiská!$G$24:$BN$25,2,0),HLOOKUP(VALUE(RIGHT($E21,4))+AH$2,Vychodiská!$G$24:$BN$25,2,0))</f>
        <v>24024</v>
      </c>
      <c r="AI21" s="73">
        <f>$F21*Vychodiská!$D$15*-1*IF(LEN($E21)=4,HLOOKUP($E21+AI$2,Vychodiská!$G$24:$BN$25,2,0),HLOOKUP(VALUE(RIGHT($E21,4))+AI$2,Vychodiská!$G$24:$BN$25,2,0))</f>
        <v>24238.5</v>
      </c>
      <c r="AJ21" s="74">
        <f>$F21*Vychodiská!$D$15*-1*IF(LEN($E21)=4,HLOOKUP($E21+AJ$2,Vychodiská!$G$24:$BN$25,2,0),HLOOKUP(VALUE(RIGHT($E21,4))+AJ$2,Vychodiská!$G$24:$BN$25,2,0))</f>
        <v>24453</v>
      </c>
      <c r="AK21" s="73">
        <f t="shared" si="1"/>
        <v>17160</v>
      </c>
      <c r="AL21" s="73">
        <f>SUM($G21:H21)</f>
        <v>34749</v>
      </c>
      <c r="AM21" s="73">
        <f>SUM($G21:I21)</f>
        <v>52767</v>
      </c>
      <c r="AN21" s="73">
        <f>SUM($G21:J21)</f>
        <v>71214</v>
      </c>
      <c r="AO21" s="73">
        <f>SUM($G21:K21)</f>
        <v>90090</v>
      </c>
      <c r="AP21" s="73">
        <f>SUM($G21:L21)</f>
        <v>109395</v>
      </c>
      <c r="AQ21" s="73">
        <f>SUM($G21:M21)</f>
        <v>128914.5</v>
      </c>
      <c r="AR21" s="73">
        <f>SUM($G21:N21)</f>
        <v>148648.5</v>
      </c>
      <c r="AS21" s="73">
        <f>SUM($G21:O21)</f>
        <v>168597</v>
      </c>
      <c r="AT21" s="73">
        <f>SUM($G21:P21)</f>
        <v>188760</v>
      </c>
      <c r="AU21" s="73">
        <f>SUM($G21:Q21)</f>
        <v>209137.5</v>
      </c>
      <c r="AV21" s="73">
        <f>SUM($G21:R21)</f>
        <v>229729.5</v>
      </c>
      <c r="AW21" s="73">
        <f>SUM($G21:S21)</f>
        <v>250536</v>
      </c>
      <c r="AX21" s="73">
        <f>SUM($G21:T21)</f>
        <v>271557</v>
      </c>
      <c r="AY21" s="73">
        <f>SUM($G21:U21)</f>
        <v>292792.5</v>
      </c>
      <c r="AZ21" s="73">
        <f>SUM($G21:V21)</f>
        <v>314242.5</v>
      </c>
      <c r="BA21" s="73">
        <f>SUM($G21:W21)</f>
        <v>335907</v>
      </c>
      <c r="BB21" s="73">
        <f>SUM($G21:X21)</f>
        <v>357786</v>
      </c>
      <c r="BC21" s="73">
        <f>SUM($G21:Y21)</f>
        <v>379879.5</v>
      </c>
      <c r="BD21" s="73">
        <f>SUM($G21:Z21)</f>
        <v>402187.5</v>
      </c>
      <c r="BE21" s="73">
        <f>SUM($G21:AA21)</f>
        <v>424710</v>
      </c>
      <c r="BF21" s="73">
        <f>SUM($G21:AB21)</f>
        <v>447447</v>
      </c>
      <c r="BG21" s="73">
        <f>SUM($G21:AC21)</f>
        <v>470398.5</v>
      </c>
      <c r="BH21" s="73">
        <f>SUM($G21:AD21)</f>
        <v>493564.5</v>
      </c>
      <c r="BI21" s="73">
        <f>SUM($G21:AE21)</f>
        <v>516945</v>
      </c>
      <c r="BJ21" s="73">
        <f>SUM($G21:AF21)</f>
        <v>540540</v>
      </c>
      <c r="BK21" s="73">
        <f>SUM($G21:AG21)</f>
        <v>564349.5</v>
      </c>
      <c r="BL21" s="73">
        <f>SUM($G21:AH21)</f>
        <v>588373.5</v>
      </c>
      <c r="BM21" s="73">
        <f>SUM($G21:AI21)</f>
        <v>612612</v>
      </c>
      <c r="BN21" s="73">
        <f>SUM($G21:AJ21)</f>
        <v>637065</v>
      </c>
      <c r="BO21" s="76">
        <f>IF(CU21&gt;0,G21/((1+Vychodiská!$C$168)^emisie_CO2!CU21),0)</f>
        <v>15564.625850340135</v>
      </c>
      <c r="BP21" s="73">
        <f>IF(CV21&gt;0,H21/((1+Vychodiská!$C$168)^emisie_CO2!CV21),0)</f>
        <v>15194.039520570132</v>
      </c>
      <c r="BQ21" s="73">
        <f>IF(CW21&gt;0,I21/((1+Vychodiská!$C$168)^emisie_CO2!CW21),0)</f>
        <v>14823.45319080013</v>
      </c>
      <c r="BR21" s="73">
        <f>IF(CX21&gt;0,J21/((1+Vychodiská!$C$168)^emisie_CO2!CX21),0)</f>
        <v>14453.707192843662</v>
      </c>
      <c r="BS21" s="73">
        <f>IF(CY21&gt;0,K21/((1+Vychodiská!$C$168)^emisie_CO2!CY21),0)</f>
        <v>14085.561826912985</v>
      </c>
      <c r="BT21" s="73">
        <f>IF(CZ21&gt;0,L21/((1+Vychodiská!$C$168)^emisie_CO2!CZ21),0)</f>
        <v>13719.703078161994</v>
      </c>
      <c r="BU21" s="73">
        <f>IF(DA21&gt;0,M21/((1+Vychodiská!$C$168)^emisie_CO2!DA21),0)</f>
        <v>13211.56592711896</v>
      </c>
      <c r="BV21" s="73">
        <f>IF(DB21&gt;0,N21/((1+Vychodiská!$C$168)^emisie_CO2!DB21),0)</f>
        <v>12720.712352642011</v>
      </c>
      <c r="BW21" s="73">
        <f>IF(DC21&gt;0,O21/((1+Vychodiská!$C$168)^emisie_CO2!DC21),0)</f>
        <v>12246.648538257838</v>
      </c>
      <c r="BX21" s="73">
        <f>IF(DD21&gt;0,P21/((1+Vychodiská!$C$168)^emisie_CO2!DD21),0)</f>
        <v>11788.888505849838</v>
      </c>
      <c r="BY21" s="73">
        <f>IF(DE21&gt;0,Q21/((1+Vychodiská!$C$168)^emisie_CO2!DE21),0)</f>
        <v>11346.954488913219</v>
      </c>
      <c r="BZ21" s="73">
        <f>IF(DF21&gt;0,R21/((1+Vychodiská!$C$168)^emisie_CO2!DF21),0)</f>
        <v>10920.377252487908</v>
      </c>
      <c r="CA21" s="73">
        <f>IF(DG21&gt;0,S21/((1+Vychodiská!$C$168)^emisie_CO2!DG21),0)</f>
        <v>10508.696364001264</v>
      </c>
      <c r="CB21" s="73">
        <f>IF(DH21&gt;0,T21/((1+Vychodiská!$C$168)^emisie_CO2!DH21),0)</f>
        <v>10111.460418970284</v>
      </c>
      <c r="CC21" s="73">
        <f>IF(DI21&gt;0,U21/((1+Vychodiská!$C$168)^emisie_CO2!DI21),0)</f>
        <v>9728.2272252483799</v>
      </c>
      <c r="CD21" s="73">
        <f>IF(DJ21&gt;0,V21/((1+Vychodiská!$C$168)^emisie_CO2!DJ21),0)</f>
        <v>9358.5639492528899</v>
      </c>
      <c r="CE21" s="73">
        <f>IF(DK21&gt;0,W21/((1+Vychodiská!$C$168)^emisie_CO2!DK21),0)</f>
        <v>9002.0472273765881</v>
      </c>
      <c r="CF21" s="73">
        <f>IF(DL21&gt;0,X21/((1+Vychodiská!$C$168)^emisie_CO2!DL21),0)</f>
        <v>8658.2632455672992</v>
      </c>
      <c r="CG21" s="73">
        <f>IF(DM21&gt;0,Y21/((1+Vychodiská!$C$168)^emisie_CO2!DM21),0)</f>
        <v>8326.807789854638</v>
      </c>
      <c r="CH21" s="73">
        <f>IF(DN21&gt;0,Z21/((1+Vychodiská!$C$168)^emisie_CO2!DN21),0)</f>
        <v>8007.2862704103782</v>
      </c>
      <c r="CI21" s="73">
        <f>IF(DO21&gt;0,AA21/((1+Vychodiská!$C$168)^emisie_CO2!DO21),0)</f>
        <v>7699.3137215484412</v>
      </c>
      <c r="CJ21" s="73">
        <f>IF(DP21&gt;0,AB21/((1+Vychodiská!$C$168)^emisie_CO2!DP21),0)</f>
        <v>7402.5147799014476</v>
      </c>
      <c r="CK21" s="73">
        <f>IF(DQ21&gt;0,AC21/((1+Vychodiská!$C$168)^emisie_CO2!DQ21),0)</f>
        <v>7116.5236428522467</v>
      </c>
      <c r="CL21" s="73">
        <f>IF(DR21&gt;0,AD21/((1+Vychodiská!$C$168)^emisie_CO2!DR21),0)</f>
        <v>6840.9840091503565</v>
      </c>
      <c r="CM21" s="73">
        <f>IF(DS21&gt;0,AE21/((1+Vychodiská!$C$168)^emisie_CO2!DS21),0)</f>
        <v>6575.5490035043113</v>
      </c>
      <c r="CN21" s="73">
        <f>IF(DT21&gt;0,AF21/((1+Vychodiská!$C$168)^emisie_CO2!DT21),0)</f>
        <v>6319.8810868106084</v>
      </c>
      <c r="CO21" s="73">
        <f>IF(DU21&gt;0,AG21/((1+Vychodiská!$C$168)^emisie_CO2!DU21),0)</f>
        <v>6073.6519535582484</v>
      </c>
      <c r="CP21" s="73">
        <f>IF(DV21&gt;0,AH21/((1+Vychodiská!$C$168)^emisie_CO2!DV21),0)</f>
        <v>5836.5424178337507</v>
      </c>
      <c r="CQ21" s="73">
        <f>IF(DW21&gt;0,AI21/((1+Vychodiská!$C$168)^emisie_CO2!DW21),0)</f>
        <v>5608.2422892450177</v>
      </c>
      <c r="CR21" s="74">
        <f>IF(DX21&gt;0,AJ21/((1+Vychodiská!$C$168)^emisie_CO2!DX21),0)</f>
        <v>5388.4502399825687</v>
      </c>
      <c r="CS21" s="77">
        <f t="shared" si="2"/>
        <v>298639.24335996754</v>
      </c>
      <c r="CT21" s="73"/>
      <c r="CU21" s="78">
        <f t="shared" si="3"/>
        <v>2</v>
      </c>
      <c r="CV21" s="78">
        <f t="shared" ref="CV21:DX21" si="21">IF(CU21=0,0,IF(CV$2&gt;$D21,0,CU21+1))</f>
        <v>3</v>
      </c>
      <c r="CW21" s="78">
        <f t="shared" si="21"/>
        <v>4</v>
      </c>
      <c r="CX21" s="78">
        <f t="shared" si="21"/>
        <v>5</v>
      </c>
      <c r="CY21" s="78">
        <f t="shared" si="21"/>
        <v>6</v>
      </c>
      <c r="CZ21" s="78">
        <f t="shared" si="21"/>
        <v>7</v>
      </c>
      <c r="DA21" s="78">
        <f t="shared" si="21"/>
        <v>8</v>
      </c>
      <c r="DB21" s="78">
        <f t="shared" si="21"/>
        <v>9</v>
      </c>
      <c r="DC21" s="78">
        <f t="shared" si="21"/>
        <v>10</v>
      </c>
      <c r="DD21" s="78">
        <f t="shared" si="21"/>
        <v>11</v>
      </c>
      <c r="DE21" s="78">
        <f t="shared" si="21"/>
        <v>12</v>
      </c>
      <c r="DF21" s="78">
        <f t="shared" si="21"/>
        <v>13</v>
      </c>
      <c r="DG21" s="78">
        <f t="shared" si="21"/>
        <v>14</v>
      </c>
      <c r="DH21" s="78">
        <f t="shared" si="21"/>
        <v>15</v>
      </c>
      <c r="DI21" s="78">
        <f t="shared" si="21"/>
        <v>16</v>
      </c>
      <c r="DJ21" s="78">
        <f t="shared" si="21"/>
        <v>17</v>
      </c>
      <c r="DK21" s="78">
        <f t="shared" si="21"/>
        <v>18</v>
      </c>
      <c r="DL21" s="78">
        <f t="shared" si="21"/>
        <v>19</v>
      </c>
      <c r="DM21" s="78">
        <f t="shared" si="21"/>
        <v>20</v>
      </c>
      <c r="DN21" s="78">
        <f t="shared" si="21"/>
        <v>21</v>
      </c>
      <c r="DO21" s="78">
        <f t="shared" si="21"/>
        <v>22</v>
      </c>
      <c r="DP21" s="78">
        <f t="shared" si="21"/>
        <v>23</v>
      </c>
      <c r="DQ21" s="78">
        <f t="shared" si="21"/>
        <v>24</v>
      </c>
      <c r="DR21" s="78">
        <f t="shared" si="21"/>
        <v>25</v>
      </c>
      <c r="DS21" s="78">
        <f t="shared" si="21"/>
        <v>26</v>
      </c>
      <c r="DT21" s="78">
        <f t="shared" si="21"/>
        <v>27</v>
      </c>
      <c r="DU21" s="78">
        <f t="shared" si="21"/>
        <v>28</v>
      </c>
      <c r="DV21" s="78">
        <f t="shared" si="21"/>
        <v>29</v>
      </c>
      <c r="DW21" s="78">
        <f t="shared" si="21"/>
        <v>30</v>
      </c>
      <c r="DX21" s="79">
        <f t="shared" si="21"/>
        <v>31</v>
      </c>
    </row>
    <row r="22" spans="1:128" s="80" customFormat="1" ht="31" customHeight="1" x14ac:dyDescent="0.35">
      <c r="A22" s="70">
        <v>22</v>
      </c>
      <c r="B22" s="71" t="s">
        <v>135</v>
      </c>
      <c r="C22" s="71" t="str">
        <f>INDEX(Data!$D$3:$D$29,MATCH(emisie_CO2!A22,Data!$A$3:$A$29,0))</f>
        <v>Rekonštrukcia a modernizácia rozvodov centrálneho zásobovania teplom v meste Martin III. etapa</v>
      </c>
      <c r="D22" s="72">
        <f>INDEX(Data!$M$3:$M$29,MATCH(emisie_CO2!A22,Data!$A$3:$A$29,0))</f>
        <v>30</v>
      </c>
      <c r="E22" s="72">
        <f>INDEX(Data!$J$3:$J$29,MATCH(emisie_CO2!A22,Data!$A$3:$A$29,0))</f>
        <v>2024</v>
      </c>
      <c r="F22" s="74">
        <f>INDEX(Data!$U$3:$U$29,MATCH(emisie_CO2!A22,Data!$A$3:$A$29,0))</f>
        <v>-331</v>
      </c>
      <c r="G22" s="73">
        <f>$F22*Vychodiská!$D$15*-1*IF(LEN($E22)=4,HLOOKUP($E22+G$2,Vychodiská!$G$24:$BN$25,2,0),HLOOKUP(VALUE(RIGHT($E22,4))+G$2,Vychodiská!$G$24:$BN$25,2,0))</f>
        <v>13240</v>
      </c>
      <c r="H22" s="73">
        <f>$F22*Vychodiská!$D$15*-1*IF(LEN($E22)=4,HLOOKUP($E22+H$2,Vychodiská!$G$24:$BN$25,2,0),HLOOKUP(VALUE(RIGHT($E22,4))+H$2,Vychodiská!$G$24:$BN$25,2,0))</f>
        <v>13571</v>
      </c>
      <c r="I22" s="73">
        <f>$F22*Vychodiská!$D$15*-1*IF(LEN($E22)=4,HLOOKUP($E22+I$2,Vychodiská!$G$24:$BN$25,2,0),HLOOKUP(VALUE(RIGHT($E22,4))+I$2,Vychodiská!$G$24:$BN$25,2,0))</f>
        <v>13902</v>
      </c>
      <c r="J22" s="73">
        <f>$F22*Vychodiská!$D$15*-1*IF(LEN($E22)=4,HLOOKUP($E22+J$2,Vychodiská!$G$24:$BN$25,2,0),HLOOKUP(VALUE(RIGHT($E22,4))+J$2,Vychodiská!$G$24:$BN$25,2,0))</f>
        <v>14233</v>
      </c>
      <c r="K22" s="73">
        <f>$F22*Vychodiská!$D$15*-1*IF(LEN($E22)=4,HLOOKUP($E22+K$2,Vychodiská!$G$24:$BN$25,2,0),HLOOKUP(VALUE(RIGHT($E22,4))+K$2,Vychodiská!$G$24:$BN$25,2,0))</f>
        <v>14564</v>
      </c>
      <c r="L22" s="73">
        <f>$F22*Vychodiská!$D$15*-1*IF(LEN($E22)=4,HLOOKUP($E22+L$2,Vychodiská!$G$24:$BN$25,2,0),HLOOKUP(VALUE(RIGHT($E22,4))+L$2,Vychodiská!$G$24:$BN$25,2,0))</f>
        <v>14895</v>
      </c>
      <c r="M22" s="73">
        <f>$F22*Vychodiská!$D$15*-1*IF(LEN($E22)=4,HLOOKUP($E22+M$2,Vychodiská!$G$24:$BN$25,2,0),HLOOKUP(VALUE(RIGHT($E22,4))+M$2,Vychodiská!$G$24:$BN$25,2,0))</f>
        <v>15060.5</v>
      </c>
      <c r="N22" s="73">
        <f>$F22*Vychodiská!$D$15*-1*IF(LEN($E22)=4,HLOOKUP($E22+N$2,Vychodiská!$G$24:$BN$25,2,0),HLOOKUP(VALUE(RIGHT($E22,4))+N$2,Vychodiská!$G$24:$BN$25,2,0))</f>
        <v>15226</v>
      </c>
      <c r="O22" s="73">
        <f>$F22*Vychodiská!$D$15*-1*IF(LEN($E22)=4,HLOOKUP($E22+O$2,Vychodiská!$G$24:$BN$25,2,0),HLOOKUP(VALUE(RIGHT($E22,4))+O$2,Vychodiská!$G$24:$BN$25,2,0))</f>
        <v>15391.5</v>
      </c>
      <c r="P22" s="73">
        <f>$F22*Vychodiská!$D$15*-1*IF(LEN($E22)=4,HLOOKUP($E22+P$2,Vychodiská!$G$24:$BN$25,2,0),HLOOKUP(VALUE(RIGHT($E22,4))+P$2,Vychodiská!$G$24:$BN$25,2,0))</f>
        <v>15557</v>
      </c>
      <c r="Q22" s="73">
        <f>$F22*Vychodiská!$D$15*-1*IF(LEN($E22)=4,HLOOKUP($E22+Q$2,Vychodiská!$G$24:$BN$25,2,0),HLOOKUP(VALUE(RIGHT($E22,4))+Q$2,Vychodiská!$G$24:$BN$25,2,0))</f>
        <v>15722.5</v>
      </c>
      <c r="R22" s="73">
        <f>$F22*Vychodiská!$D$15*-1*IF(LEN($E22)=4,HLOOKUP($E22+R$2,Vychodiská!$G$24:$BN$25,2,0),HLOOKUP(VALUE(RIGHT($E22,4))+R$2,Vychodiská!$G$24:$BN$25,2,0))</f>
        <v>15888</v>
      </c>
      <c r="S22" s="73">
        <f>$F22*Vychodiská!$D$15*-1*IF(LEN($E22)=4,HLOOKUP($E22+S$2,Vychodiská!$G$24:$BN$25,2,0),HLOOKUP(VALUE(RIGHT($E22,4))+S$2,Vychodiská!$G$24:$BN$25,2,0))</f>
        <v>16053.5</v>
      </c>
      <c r="T22" s="73">
        <f>$F22*Vychodiská!$D$15*-1*IF(LEN($E22)=4,HLOOKUP($E22+T$2,Vychodiská!$G$24:$BN$25,2,0),HLOOKUP(VALUE(RIGHT($E22,4))+T$2,Vychodiská!$G$24:$BN$25,2,0))</f>
        <v>16219</v>
      </c>
      <c r="U22" s="73">
        <f>$F22*Vychodiská!$D$15*-1*IF(LEN($E22)=4,HLOOKUP($E22+U$2,Vychodiská!$G$24:$BN$25,2,0),HLOOKUP(VALUE(RIGHT($E22,4))+U$2,Vychodiská!$G$24:$BN$25,2,0))</f>
        <v>16384.5</v>
      </c>
      <c r="V22" s="73">
        <f>$F22*Vychodiská!$D$15*-1*IF(LEN($E22)=4,HLOOKUP($E22+V$2,Vychodiská!$G$24:$BN$25,2,0),HLOOKUP(VALUE(RIGHT($E22,4))+V$2,Vychodiská!$G$24:$BN$25,2,0))</f>
        <v>16550</v>
      </c>
      <c r="W22" s="73">
        <f>$F22*Vychodiská!$D$15*-1*IF(LEN($E22)=4,HLOOKUP($E22+W$2,Vychodiská!$G$24:$BN$25,2,0),HLOOKUP(VALUE(RIGHT($E22,4))+W$2,Vychodiská!$G$24:$BN$25,2,0))</f>
        <v>16715.5</v>
      </c>
      <c r="X22" s="73">
        <f>$F22*Vychodiská!$D$15*-1*IF(LEN($E22)=4,HLOOKUP($E22+X$2,Vychodiská!$G$24:$BN$25,2,0),HLOOKUP(VALUE(RIGHT($E22,4))+X$2,Vychodiská!$G$24:$BN$25,2,0))</f>
        <v>16881</v>
      </c>
      <c r="Y22" s="73">
        <f>$F22*Vychodiská!$D$15*-1*IF(LEN($E22)=4,HLOOKUP($E22+Y$2,Vychodiská!$G$24:$BN$25,2,0),HLOOKUP(VALUE(RIGHT($E22,4))+Y$2,Vychodiská!$G$24:$BN$25,2,0))</f>
        <v>17046.5</v>
      </c>
      <c r="Z22" s="73">
        <f>$F22*Vychodiská!$D$15*-1*IF(LEN($E22)=4,HLOOKUP($E22+Z$2,Vychodiská!$G$24:$BN$25,2,0),HLOOKUP(VALUE(RIGHT($E22,4))+Z$2,Vychodiská!$G$24:$BN$25,2,0))</f>
        <v>17212</v>
      </c>
      <c r="AA22" s="73">
        <f>$F22*Vychodiská!$D$15*-1*IF(LEN($E22)=4,HLOOKUP($E22+AA$2,Vychodiská!$G$24:$BN$25,2,0),HLOOKUP(VALUE(RIGHT($E22,4))+AA$2,Vychodiská!$G$24:$BN$25,2,0))</f>
        <v>17377.5</v>
      </c>
      <c r="AB22" s="73">
        <f>$F22*Vychodiská!$D$15*-1*IF(LEN($E22)=4,HLOOKUP($E22+AB$2,Vychodiská!$G$24:$BN$25,2,0),HLOOKUP(VALUE(RIGHT($E22,4))+AB$2,Vychodiská!$G$24:$BN$25,2,0))</f>
        <v>17543</v>
      </c>
      <c r="AC22" s="73">
        <f>$F22*Vychodiská!$D$15*-1*IF(LEN($E22)=4,HLOOKUP($E22+AC$2,Vychodiská!$G$24:$BN$25,2,0),HLOOKUP(VALUE(RIGHT($E22,4))+AC$2,Vychodiská!$G$24:$BN$25,2,0))</f>
        <v>17708.5</v>
      </c>
      <c r="AD22" s="73">
        <f>$F22*Vychodiská!$D$15*-1*IF(LEN($E22)=4,HLOOKUP($E22+AD$2,Vychodiská!$G$24:$BN$25,2,0),HLOOKUP(VALUE(RIGHT($E22,4))+AD$2,Vychodiská!$G$24:$BN$25,2,0))</f>
        <v>17874</v>
      </c>
      <c r="AE22" s="73">
        <f>$F22*Vychodiská!$D$15*-1*IF(LEN($E22)=4,HLOOKUP($E22+AE$2,Vychodiská!$G$24:$BN$25,2,0),HLOOKUP(VALUE(RIGHT($E22,4))+AE$2,Vychodiská!$G$24:$BN$25,2,0))</f>
        <v>18039.5</v>
      </c>
      <c r="AF22" s="73">
        <f>$F22*Vychodiská!$D$15*-1*IF(LEN($E22)=4,HLOOKUP($E22+AF$2,Vychodiská!$G$24:$BN$25,2,0),HLOOKUP(VALUE(RIGHT($E22,4))+AF$2,Vychodiská!$G$24:$BN$25,2,0))</f>
        <v>18205</v>
      </c>
      <c r="AG22" s="73">
        <f>$F22*Vychodiská!$D$15*-1*IF(LEN($E22)=4,HLOOKUP($E22+AG$2,Vychodiská!$G$24:$BN$25,2,0),HLOOKUP(VALUE(RIGHT($E22,4))+AG$2,Vychodiská!$G$24:$BN$25,2,0))</f>
        <v>18370.5</v>
      </c>
      <c r="AH22" s="73">
        <f>$F22*Vychodiská!$D$15*-1*IF(LEN($E22)=4,HLOOKUP($E22+AH$2,Vychodiská!$G$24:$BN$25,2,0),HLOOKUP(VALUE(RIGHT($E22,4))+AH$2,Vychodiská!$G$24:$BN$25,2,0))</f>
        <v>18536</v>
      </c>
      <c r="AI22" s="73">
        <f>$F22*Vychodiská!$D$15*-1*IF(LEN($E22)=4,HLOOKUP($E22+AI$2,Vychodiská!$G$24:$BN$25,2,0),HLOOKUP(VALUE(RIGHT($E22,4))+AI$2,Vychodiská!$G$24:$BN$25,2,0))</f>
        <v>18701.5</v>
      </c>
      <c r="AJ22" s="74">
        <f>$F22*Vychodiská!$D$15*-1*IF(LEN($E22)=4,HLOOKUP($E22+AJ$2,Vychodiská!$G$24:$BN$25,2,0),HLOOKUP(VALUE(RIGHT($E22,4))+AJ$2,Vychodiská!$G$24:$BN$25,2,0))</f>
        <v>18867</v>
      </c>
      <c r="AK22" s="73">
        <f t="shared" si="1"/>
        <v>13240</v>
      </c>
      <c r="AL22" s="73">
        <f>SUM($G22:H22)</f>
        <v>26811</v>
      </c>
      <c r="AM22" s="73">
        <f>SUM($G22:I22)</f>
        <v>40713</v>
      </c>
      <c r="AN22" s="73">
        <f>SUM($G22:J22)</f>
        <v>54946</v>
      </c>
      <c r="AO22" s="73">
        <f>SUM($G22:K22)</f>
        <v>69510</v>
      </c>
      <c r="AP22" s="73">
        <f>SUM($G22:L22)</f>
        <v>84405</v>
      </c>
      <c r="AQ22" s="73">
        <f>SUM($G22:M22)</f>
        <v>99465.5</v>
      </c>
      <c r="AR22" s="73">
        <f>SUM($G22:N22)</f>
        <v>114691.5</v>
      </c>
      <c r="AS22" s="73">
        <f>SUM($G22:O22)</f>
        <v>130083</v>
      </c>
      <c r="AT22" s="73">
        <f>SUM($G22:P22)</f>
        <v>145640</v>
      </c>
      <c r="AU22" s="73">
        <f>SUM($G22:Q22)</f>
        <v>161362.5</v>
      </c>
      <c r="AV22" s="73">
        <f>SUM($G22:R22)</f>
        <v>177250.5</v>
      </c>
      <c r="AW22" s="73">
        <f>SUM($G22:S22)</f>
        <v>193304</v>
      </c>
      <c r="AX22" s="73">
        <f>SUM($G22:T22)</f>
        <v>209523</v>
      </c>
      <c r="AY22" s="73">
        <f>SUM($G22:U22)</f>
        <v>225907.5</v>
      </c>
      <c r="AZ22" s="73">
        <f>SUM($G22:V22)</f>
        <v>242457.5</v>
      </c>
      <c r="BA22" s="73">
        <f>SUM($G22:W22)</f>
        <v>259173</v>
      </c>
      <c r="BB22" s="73">
        <f>SUM($G22:X22)</f>
        <v>276054</v>
      </c>
      <c r="BC22" s="73">
        <f>SUM($G22:Y22)</f>
        <v>293100.5</v>
      </c>
      <c r="BD22" s="73">
        <f>SUM($G22:Z22)</f>
        <v>310312.5</v>
      </c>
      <c r="BE22" s="73">
        <f>SUM($G22:AA22)</f>
        <v>327690</v>
      </c>
      <c r="BF22" s="73">
        <f>SUM($G22:AB22)</f>
        <v>345233</v>
      </c>
      <c r="BG22" s="73">
        <f>SUM($G22:AC22)</f>
        <v>362941.5</v>
      </c>
      <c r="BH22" s="73">
        <f>SUM($G22:AD22)</f>
        <v>380815.5</v>
      </c>
      <c r="BI22" s="73">
        <f>SUM($G22:AE22)</f>
        <v>398855</v>
      </c>
      <c r="BJ22" s="73">
        <f>SUM($G22:AF22)</f>
        <v>417060</v>
      </c>
      <c r="BK22" s="73">
        <f>SUM($G22:AG22)</f>
        <v>435430.5</v>
      </c>
      <c r="BL22" s="73">
        <f>SUM($G22:AH22)</f>
        <v>453966.5</v>
      </c>
      <c r="BM22" s="73">
        <f>SUM($G22:AI22)</f>
        <v>472668</v>
      </c>
      <c r="BN22" s="73">
        <f>SUM($G22:AJ22)</f>
        <v>491535</v>
      </c>
      <c r="BO22" s="76">
        <f>IF(CU22&gt;0,G22/((1+Vychodiská!$C$168)^emisie_CO2!CU22),0)</f>
        <v>12009.07029478458</v>
      </c>
      <c r="BP22" s="73">
        <f>IF(CV22&gt;0,H22/((1+Vychodiská!$C$168)^emisie_CO2!CV22),0)</f>
        <v>11723.140049670661</v>
      </c>
      <c r="BQ22" s="73">
        <f>IF(CW22&gt;0,I22/((1+Vychodiská!$C$168)^emisie_CO2!CW22),0)</f>
        <v>11437.209804556744</v>
      </c>
      <c r="BR22" s="73">
        <f>IF(CX22&gt;0,J22/((1+Vychodiská!$C$168)^emisie_CO2!CX22),0)</f>
        <v>11151.927927345576</v>
      </c>
      <c r="BS22" s="73">
        <f>IF(CY22&gt;0,K22/((1+Vychodiská!$C$168)^emisie_CO2!CY22),0)</f>
        <v>10867.881036615845</v>
      </c>
      <c r="BT22" s="73">
        <f>IF(CZ22&gt;0,L22/((1+Vychodiská!$C$168)^emisie_CO2!CZ22),0)</f>
        <v>10585.598412288158</v>
      </c>
      <c r="BU22" s="73">
        <f>IF(DA22&gt;0,M22/((1+Vychodiská!$C$168)^emisie_CO2!DA22),0)</f>
        <v>10193.539211833044</v>
      </c>
      <c r="BV22" s="73">
        <f>IF(DB22&gt;0,N22/((1+Vychodiská!$C$168)^emisie_CO2!DB22),0)</f>
        <v>9814.8153583321819</v>
      </c>
      <c r="BW22" s="73">
        <f>IF(DC22&gt;0,O22/((1+Vychodiská!$C$168)^emisie_CO2!DC22),0)</f>
        <v>9449.0458418725975</v>
      </c>
      <c r="BX22" s="73">
        <f>IF(DD22&gt;0,P22/((1+Vychodiská!$C$168)^emisie_CO2!DD22),0)</f>
        <v>9095.8557003177066</v>
      </c>
      <c r="BY22" s="73">
        <f>IF(DE22&gt;0,Q22/((1+Vychodiská!$C$168)^emisie_CO2!DE22),0)</f>
        <v>8754.8763072966794</v>
      </c>
      <c r="BZ22" s="73">
        <f>IF(DF22&gt;0,R22/((1+Vychodiská!$C$168)^emisie_CO2!DF22),0)</f>
        <v>8425.7456190524426</v>
      </c>
      <c r="CA22" s="73">
        <f>IF(DG22&gt;0,S22/((1+Vychodiská!$C$168)^emisie_CO2!DG22),0)</f>
        <v>8108.1083834135616</v>
      </c>
      <c r="CB22" s="73">
        <f>IF(DH22&gt;0,T22/((1+Vychodiská!$C$168)^emisie_CO2!DH22),0)</f>
        <v>7801.6163139374457</v>
      </c>
      <c r="CC22" s="73">
        <f>IF(DI22&gt;0,U22/((1+Vychodiská!$C$168)^emisie_CO2!DI22),0)</f>
        <v>7505.9282320680968</v>
      </c>
      <c r="CD22" s="73">
        <f>IF(DJ22&gt;0,V22/((1+Vychodiská!$C$168)^emisie_CO2!DJ22),0)</f>
        <v>7220.7101799596885</v>
      </c>
      <c r="CE22" s="73">
        <f>IF(DK22&gt;0,W22/((1+Vychodiská!$C$168)^emisie_CO2!DK22),0)</f>
        <v>6945.6355064374147</v>
      </c>
      <c r="CF22" s="73">
        <f>IF(DL22&gt;0,X22/((1+Vychodiská!$C$168)^emisie_CO2!DL22),0)</f>
        <v>6680.384928398079</v>
      </c>
      <c r="CG22" s="73">
        <f>IF(DM22&gt;0,Y22/((1+Vychodiská!$C$168)^emisie_CO2!DM22),0)</f>
        <v>6424.6465697946051</v>
      </c>
      <c r="CH22" s="73">
        <f>IF(DN22&gt;0,Z22/((1+Vychodiská!$C$168)^emisie_CO2!DN22),0)</f>
        <v>6178.115980200082</v>
      </c>
      <c r="CI22" s="73">
        <f>IF(DO22&gt;0,AA22/((1+Vychodiská!$C$168)^emisie_CO2!DO22),0)</f>
        <v>5940.4961348077723</v>
      </c>
      <c r="CJ22" s="73">
        <f>IF(DP22&gt;0,AB22/((1+Vychodiská!$C$168)^emisie_CO2!DP22),0)</f>
        <v>5711.4974175929583</v>
      </c>
      <c r="CK22" s="73">
        <f>IF(DQ22&gt;0,AC22/((1+Vychodiská!$C$168)^emisie_CO2!DQ22),0)</f>
        <v>5490.837589240311</v>
      </c>
      <c r="CL22" s="73">
        <f>IF(DR22&gt;0,AD22/((1+Vychodiská!$C$168)^emisie_CO2!DR22),0)</f>
        <v>5278.2417413257999</v>
      </c>
      <c r="CM22" s="73">
        <f>IF(DS22&gt;0,AE22/((1+Vychodiská!$C$168)^emisie_CO2!DS22),0)</f>
        <v>5073.4422381350278</v>
      </c>
      <c r="CN22" s="73">
        <f>IF(DT22&gt;0,AF22/((1+Vychodiská!$C$168)^emisie_CO2!DT22),0)</f>
        <v>4876.178647399327</v>
      </c>
      <c r="CO22" s="73">
        <f>IF(DU22&gt;0,AG22/((1+Vychodiská!$C$168)^emisie_CO2!DU22),0)</f>
        <v>4686.1976611370164</v>
      </c>
      <c r="CP22" s="73">
        <f>IF(DV22&gt;0,AH22/((1+Vychodiská!$C$168)^emisie_CO2!DV22),0)</f>
        <v>4503.2530076992343</v>
      </c>
      <c r="CQ22" s="73">
        <f>IF(DW22&gt;0,AI22/((1+Vychodiská!$C$168)^emisie_CO2!DW22),0)</f>
        <v>4327.1053560375312</v>
      </c>
      <c r="CR22" s="74">
        <f>IF(DX22&gt;0,AJ22/((1+Vychodiská!$C$168)^emisie_CO2!DX22),0)</f>
        <v>4157.522213133404</v>
      </c>
      <c r="CS22" s="77">
        <f t="shared" si="2"/>
        <v>230418.62366468358</v>
      </c>
      <c r="CT22" s="73"/>
      <c r="CU22" s="78">
        <f t="shared" si="3"/>
        <v>2</v>
      </c>
      <c r="CV22" s="78">
        <f t="shared" ref="CV22:DX22" si="22">IF(CU22=0,0,IF(CV$2&gt;$D22,0,CU22+1))</f>
        <v>3</v>
      </c>
      <c r="CW22" s="78">
        <f t="shared" si="22"/>
        <v>4</v>
      </c>
      <c r="CX22" s="78">
        <f t="shared" si="22"/>
        <v>5</v>
      </c>
      <c r="CY22" s="78">
        <f t="shared" si="22"/>
        <v>6</v>
      </c>
      <c r="CZ22" s="78">
        <f t="shared" si="22"/>
        <v>7</v>
      </c>
      <c r="DA22" s="78">
        <f t="shared" si="22"/>
        <v>8</v>
      </c>
      <c r="DB22" s="78">
        <f t="shared" si="22"/>
        <v>9</v>
      </c>
      <c r="DC22" s="78">
        <f t="shared" si="22"/>
        <v>10</v>
      </c>
      <c r="DD22" s="78">
        <f t="shared" si="22"/>
        <v>11</v>
      </c>
      <c r="DE22" s="78">
        <f t="shared" si="22"/>
        <v>12</v>
      </c>
      <c r="DF22" s="78">
        <f t="shared" si="22"/>
        <v>13</v>
      </c>
      <c r="DG22" s="78">
        <f t="shared" si="22"/>
        <v>14</v>
      </c>
      <c r="DH22" s="78">
        <f t="shared" si="22"/>
        <v>15</v>
      </c>
      <c r="DI22" s="78">
        <f t="shared" si="22"/>
        <v>16</v>
      </c>
      <c r="DJ22" s="78">
        <f t="shared" si="22"/>
        <v>17</v>
      </c>
      <c r="DK22" s="78">
        <f t="shared" si="22"/>
        <v>18</v>
      </c>
      <c r="DL22" s="78">
        <f t="shared" si="22"/>
        <v>19</v>
      </c>
      <c r="DM22" s="78">
        <f t="shared" si="22"/>
        <v>20</v>
      </c>
      <c r="DN22" s="78">
        <f t="shared" si="22"/>
        <v>21</v>
      </c>
      <c r="DO22" s="78">
        <f t="shared" si="22"/>
        <v>22</v>
      </c>
      <c r="DP22" s="78">
        <f t="shared" si="22"/>
        <v>23</v>
      </c>
      <c r="DQ22" s="78">
        <f t="shared" si="22"/>
        <v>24</v>
      </c>
      <c r="DR22" s="78">
        <f t="shared" si="22"/>
        <v>25</v>
      </c>
      <c r="DS22" s="78">
        <f t="shared" si="22"/>
        <v>26</v>
      </c>
      <c r="DT22" s="78">
        <f t="shared" si="22"/>
        <v>27</v>
      </c>
      <c r="DU22" s="78">
        <f t="shared" si="22"/>
        <v>28</v>
      </c>
      <c r="DV22" s="78">
        <f t="shared" si="22"/>
        <v>29</v>
      </c>
      <c r="DW22" s="78">
        <f t="shared" si="22"/>
        <v>30</v>
      </c>
      <c r="DX22" s="79">
        <f t="shared" si="22"/>
        <v>31</v>
      </c>
    </row>
    <row r="23" spans="1:128" s="80" customFormat="1" ht="31" customHeight="1" x14ac:dyDescent="0.35">
      <c r="A23" s="70">
        <v>23</v>
      </c>
      <c r="B23" s="71" t="s">
        <v>135</v>
      </c>
      <c r="C23" s="71" t="str">
        <f>INDEX(Data!$D$3:$D$29,MATCH(emisie_CO2!A23,Data!$A$3:$A$29,0))</f>
        <v>Nová TG1 v závode Martin</v>
      </c>
      <c r="D23" s="72">
        <f>INDEX(Data!$M$3:$M$29,MATCH(emisie_CO2!A23,Data!$A$3:$A$29,0))</f>
        <v>25</v>
      </c>
      <c r="E23" s="72" t="str">
        <f>INDEX(Data!$J$3:$J$29,MATCH(emisie_CO2!A23,Data!$A$3:$A$29,0))</f>
        <v>2024 - 2025</v>
      </c>
      <c r="F23" s="74">
        <f>INDEX(Data!$U$3:$U$29,MATCH(emisie_CO2!A23,Data!$A$3:$A$29,0))</f>
        <v>-6865</v>
      </c>
      <c r="G23" s="73">
        <f>$F23*Vychodiská!$D$15*-1*IF(LEN($E23)=4,HLOOKUP($E23+G$2,Vychodiská!$G$24:$BN$25,2,0),HLOOKUP(VALUE(RIGHT($E23,4))+G$2,Vychodiská!$G$24:$BN$25,2,0))</f>
        <v>281465</v>
      </c>
      <c r="H23" s="73">
        <f>$F23*Vychodiská!$D$15*-1*IF(LEN($E23)=4,HLOOKUP($E23+H$2,Vychodiská!$G$24:$BN$25,2,0),HLOOKUP(VALUE(RIGHT($E23,4))+H$2,Vychodiská!$G$24:$BN$25,2,0))</f>
        <v>288330</v>
      </c>
      <c r="I23" s="73">
        <f>$F23*Vychodiská!$D$15*-1*IF(LEN($E23)=4,HLOOKUP($E23+I$2,Vychodiská!$G$24:$BN$25,2,0),HLOOKUP(VALUE(RIGHT($E23,4))+I$2,Vychodiská!$G$24:$BN$25,2,0))</f>
        <v>295195</v>
      </c>
      <c r="J23" s="73">
        <f>$F23*Vychodiská!$D$15*-1*IF(LEN($E23)=4,HLOOKUP($E23+J$2,Vychodiská!$G$24:$BN$25,2,0),HLOOKUP(VALUE(RIGHT($E23,4))+J$2,Vychodiská!$G$24:$BN$25,2,0))</f>
        <v>302060</v>
      </c>
      <c r="K23" s="73">
        <f>$F23*Vychodiská!$D$15*-1*IF(LEN($E23)=4,HLOOKUP($E23+K$2,Vychodiská!$G$24:$BN$25,2,0),HLOOKUP(VALUE(RIGHT($E23,4))+K$2,Vychodiská!$G$24:$BN$25,2,0))</f>
        <v>308925</v>
      </c>
      <c r="L23" s="73">
        <f>$F23*Vychodiská!$D$15*-1*IF(LEN($E23)=4,HLOOKUP($E23+L$2,Vychodiská!$G$24:$BN$25,2,0),HLOOKUP(VALUE(RIGHT($E23,4))+L$2,Vychodiská!$G$24:$BN$25,2,0))</f>
        <v>312357.5</v>
      </c>
      <c r="M23" s="73">
        <f>$F23*Vychodiská!$D$15*-1*IF(LEN($E23)=4,HLOOKUP($E23+M$2,Vychodiská!$G$24:$BN$25,2,0),HLOOKUP(VALUE(RIGHT($E23,4))+M$2,Vychodiská!$G$24:$BN$25,2,0))</f>
        <v>315790</v>
      </c>
      <c r="N23" s="73">
        <f>$F23*Vychodiská!$D$15*-1*IF(LEN($E23)=4,HLOOKUP($E23+N$2,Vychodiská!$G$24:$BN$25,2,0),HLOOKUP(VALUE(RIGHT($E23,4))+N$2,Vychodiská!$G$24:$BN$25,2,0))</f>
        <v>319222.5</v>
      </c>
      <c r="O23" s="73">
        <f>$F23*Vychodiská!$D$15*-1*IF(LEN($E23)=4,HLOOKUP($E23+O$2,Vychodiská!$G$24:$BN$25,2,0),HLOOKUP(VALUE(RIGHT($E23,4))+O$2,Vychodiská!$G$24:$BN$25,2,0))</f>
        <v>322655</v>
      </c>
      <c r="P23" s="73">
        <f>$F23*Vychodiská!$D$15*-1*IF(LEN($E23)=4,HLOOKUP($E23+P$2,Vychodiská!$G$24:$BN$25,2,0),HLOOKUP(VALUE(RIGHT($E23,4))+P$2,Vychodiská!$G$24:$BN$25,2,0))</f>
        <v>326087.5</v>
      </c>
      <c r="Q23" s="73">
        <f>$F23*Vychodiská!$D$15*-1*IF(LEN($E23)=4,HLOOKUP($E23+Q$2,Vychodiská!$G$24:$BN$25,2,0),HLOOKUP(VALUE(RIGHT($E23,4))+Q$2,Vychodiská!$G$24:$BN$25,2,0))</f>
        <v>329520</v>
      </c>
      <c r="R23" s="73">
        <f>$F23*Vychodiská!$D$15*-1*IF(LEN($E23)=4,HLOOKUP($E23+R$2,Vychodiská!$G$24:$BN$25,2,0),HLOOKUP(VALUE(RIGHT($E23,4))+R$2,Vychodiská!$G$24:$BN$25,2,0))</f>
        <v>332952.5</v>
      </c>
      <c r="S23" s="73">
        <f>$F23*Vychodiská!$D$15*-1*IF(LEN($E23)=4,HLOOKUP($E23+S$2,Vychodiská!$G$24:$BN$25,2,0),HLOOKUP(VALUE(RIGHT($E23,4))+S$2,Vychodiská!$G$24:$BN$25,2,0))</f>
        <v>336385</v>
      </c>
      <c r="T23" s="73">
        <f>$F23*Vychodiská!$D$15*-1*IF(LEN($E23)=4,HLOOKUP($E23+T$2,Vychodiská!$G$24:$BN$25,2,0),HLOOKUP(VALUE(RIGHT($E23,4))+T$2,Vychodiská!$G$24:$BN$25,2,0))</f>
        <v>339817.5</v>
      </c>
      <c r="U23" s="73">
        <f>$F23*Vychodiská!$D$15*-1*IF(LEN($E23)=4,HLOOKUP($E23+U$2,Vychodiská!$G$24:$BN$25,2,0),HLOOKUP(VALUE(RIGHT($E23,4))+U$2,Vychodiská!$G$24:$BN$25,2,0))</f>
        <v>343250</v>
      </c>
      <c r="V23" s="73">
        <f>$F23*Vychodiská!$D$15*-1*IF(LEN($E23)=4,HLOOKUP($E23+V$2,Vychodiská!$G$24:$BN$25,2,0),HLOOKUP(VALUE(RIGHT($E23,4))+V$2,Vychodiská!$G$24:$BN$25,2,0))</f>
        <v>346682.5</v>
      </c>
      <c r="W23" s="73">
        <f>$F23*Vychodiská!$D$15*-1*IF(LEN($E23)=4,HLOOKUP($E23+W$2,Vychodiská!$G$24:$BN$25,2,0),HLOOKUP(VALUE(RIGHT($E23,4))+W$2,Vychodiská!$G$24:$BN$25,2,0))</f>
        <v>350115</v>
      </c>
      <c r="X23" s="73">
        <f>$F23*Vychodiská!$D$15*-1*IF(LEN($E23)=4,HLOOKUP($E23+X$2,Vychodiská!$G$24:$BN$25,2,0),HLOOKUP(VALUE(RIGHT($E23,4))+X$2,Vychodiská!$G$24:$BN$25,2,0))</f>
        <v>353547.5</v>
      </c>
      <c r="Y23" s="73">
        <f>$F23*Vychodiská!$D$15*-1*IF(LEN($E23)=4,HLOOKUP($E23+Y$2,Vychodiská!$G$24:$BN$25,2,0),HLOOKUP(VALUE(RIGHT($E23,4))+Y$2,Vychodiská!$G$24:$BN$25,2,0))</f>
        <v>356980</v>
      </c>
      <c r="Z23" s="73">
        <f>$F23*Vychodiská!$D$15*-1*IF(LEN($E23)=4,HLOOKUP($E23+Z$2,Vychodiská!$G$24:$BN$25,2,0),HLOOKUP(VALUE(RIGHT($E23,4))+Z$2,Vychodiská!$G$24:$BN$25,2,0))</f>
        <v>360412.5</v>
      </c>
      <c r="AA23" s="73">
        <f>$F23*Vychodiská!$D$15*-1*IF(LEN($E23)=4,HLOOKUP($E23+AA$2,Vychodiská!$G$24:$BN$25,2,0),HLOOKUP(VALUE(RIGHT($E23,4))+AA$2,Vychodiská!$G$24:$BN$25,2,0))</f>
        <v>363845</v>
      </c>
      <c r="AB23" s="73">
        <f>$F23*Vychodiská!$D$15*-1*IF(LEN($E23)=4,HLOOKUP($E23+AB$2,Vychodiská!$G$24:$BN$25,2,0),HLOOKUP(VALUE(RIGHT($E23,4))+AB$2,Vychodiská!$G$24:$BN$25,2,0))</f>
        <v>367277.5</v>
      </c>
      <c r="AC23" s="73">
        <f>$F23*Vychodiská!$D$15*-1*IF(LEN($E23)=4,HLOOKUP($E23+AC$2,Vychodiská!$G$24:$BN$25,2,0),HLOOKUP(VALUE(RIGHT($E23,4))+AC$2,Vychodiská!$G$24:$BN$25,2,0))</f>
        <v>370710</v>
      </c>
      <c r="AD23" s="73">
        <f>$F23*Vychodiská!$D$15*-1*IF(LEN($E23)=4,HLOOKUP($E23+AD$2,Vychodiská!$G$24:$BN$25,2,0),HLOOKUP(VALUE(RIGHT($E23,4))+AD$2,Vychodiská!$G$24:$BN$25,2,0))</f>
        <v>374142.5</v>
      </c>
      <c r="AE23" s="73">
        <f>$F23*Vychodiská!$D$15*-1*IF(LEN($E23)=4,HLOOKUP($E23+AE$2,Vychodiská!$G$24:$BN$25,2,0),HLOOKUP(VALUE(RIGHT($E23,4))+AE$2,Vychodiská!$G$24:$BN$25,2,0))</f>
        <v>377575</v>
      </c>
      <c r="AF23" s="73">
        <f>$F23*Vychodiská!$D$15*-1*IF(LEN($E23)=4,HLOOKUP($E23+AF$2,Vychodiská!$G$24:$BN$25,2,0),HLOOKUP(VALUE(RIGHT($E23,4))+AF$2,Vychodiská!$G$24:$BN$25,2,0))</f>
        <v>381007.5</v>
      </c>
      <c r="AG23" s="73">
        <f>$F23*Vychodiská!$D$15*-1*IF(LEN($E23)=4,HLOOKUP($E23+AG$2,Vychodiská!$G$24:$BN$25,2,0),HLOOKUP(VALUE(RIGHT($E23,4))+AG$2,Vychodiská!$G$24:$BN$25,2,0))</f>
        <v>384440</v>
      </c>
      <c r="AH23" s="73">
        <f>$F23*Vychodiská!$D$15*-1*IF(LEN($E23)=4,HLOOKUP($E23+AH$2,Vychodiská!$G$24:$BN$25,2,0),HLOOKUP(VALUE(RIGHT($E23,4))+AH$2,Vychodiská!$G$24:$BN$25,2,0))</f>
        <v>387872.5</v>
      </c>
      <c r="AI23" s="73">
        <f>$F23*Vychodiská!$D$15*-1*IF(LEN($E23)=4,HLOOKUP($E23+AI$2,Vychodiská!$G$24:$BN$25,2,0),HLOOKUP(VALUE(RIGHT($E23,4))+AI$2,Vychodiská!$G$24:$BN$25,2,0))</f>
        <v>391305</v>
      </c>
      <c r="AJ23" s="74">
        <f>$F23*Vychodiská!$D$15*-1*IF(LEN($E23)=4,HLOOKUP($E23+AJ$2,Vychodiská!$G$24:$BN$25,2,0),HLOOKUP(VALUE(RIGHT($E23,4))+AJ$2,Vychodiská!$G$24:$BN$25,2,0))</f>
        <v>394737.5</v>
      </c>
      <c r="AK23" s="73">
        <f t="shared" si="1"/>
        <v>281465</v>
      </c>
      <c r="AL23" s="73">
        <f>SUM($G23:H23)</f>
        <v>569795</v>
      </c>
      <c r="AM23" s="73">
        <f>SUM($G23:I23)</f>
        <v>864990</v>
      </c>
      <c r="AN23" s="73">
        <f>SUM($G23:J23)</f>
        <v>1167050</v>
      </c>
      <c r="AO23" s="73">
        <f>SUM($G23:K23)</f>
        <v>1475975</v>
      </c>
      <c r="AP23" s="73">
        <f>SUM($G23:L23)</f>
        <v>1788332.5</v>
      </c>
      <c r="AQ23" s="73">
        <f>SUM($G23:M23)</f>
        <v>2104122.5</v>
      </c>
      <c r="AR23" s="73">
        <f>SUM($G23:N23)</f>
        <v>2423345</v>
      </c>
      <c r="AS23" s="73">
        <f>SUM($G23:O23)</f>
        <v>2746000</v>
      </c>
      <c r="AT23" s="73">
        <f>SUM($G23:P23)</f>
        <v>3072087.5</v>
      </c>
      <c r="AU23" s="73">
        <f>SUM($G23:Q23)</f>
        <v>3401607.5</v>
      </c>
      <c r="AV23" s="73">
        <f>SUM($G23:R23)</f>
        <v>3734560</v>
      </c>
      <c r="AW23" s="73">
        <f>SUM($G23:S23)</f>
        <v>4070945</v>
      </c>
      <c r="AX23" s="73">
        <f>SUM($G23:T23)</f>
        <v>4410762.5</v>
      </c>
      <c r="AY23" s="73">
        <f>SUM($G23:U23)</f>
        <v>4754012.5</v>
      </c>
      <c r="AZ23" s="73">
        <f>SUM($G23:V23)</f>
        <v>5100695</v>
      </c>
      <c r="BA23" s="73">
        <f>SUM($G23:W23)</f>
        <v>5450810</v>
      </c>
      <c r="BB23" s="73">
        <f>SUM($G23:X23)</f>
        <v>5804357.5</v>
      </c>
      <c r="BC23" s="73">
        <f>SUM($G23:Y23)</f>
        <v>6161337.5</v>
      </c>
      <c r="BD23" s="73">
        <f>SUM($G23:Z23)</f>
        <v>6521750</v>
      </c>
      <c r="BE23" s="73">
        <f>SUM($G23:AA23)</f>
        <v>6885595</v>
      </c>
      <c r="BF23" s="73">
        <f>SUM($G23:AB23)</f>
        <v>7252872.5</v>
      </c>
      <c r="BG23" s="73">
        <f>SUM($G23:AC23)</f>
        <v>7623582.5</v>
      </c>
      <c r="BH23" s="73">
        <f>SUM($G23:AD23)</f>
        <v>7997725</v>
      </c>
      <c r="BI23" s="73">
        <f>SUM($G23:AE23)</f>
        <v>8375300</v>
      </c>
      <c r="BJ23" s="73">
        <f>SUM($G23:AF23)</f>
        <v>8756307.5</v>
      </c>
      <c r="BK23" s="73">
        <f>SUM($G23:AG23)</f>
        <v>9140747.5</v>
      </c>
      <c r="BL23" s="73">
        <f>SUM($G23:AH23)</f>
        <v>9528620</v>
      </c>
      <c r="BM23" s="73">
        <f>SUM($G23:AI23)</f>
        <v>9919925</v>
      </c>
      <c r="BN23" s="73">
        <f>SUM($G23:AJ23)</f>
        <v>10314662.5</v>
      </c>
      <c r="BO23" s="76">
        <f>IF(CU23&gt;0,G23/((1+Vychodiská!$C$168)^emisie_CO2!CU23),0)</f>
        <v>243140.04967066189</v>
      </c>
      <c r="BP23" s="73">
        <f>IF(CV23&gt;0,H23/((1+Vychodiská!$C$168)^emisie_CO2!CV23),0)</f>
        <v>237209.80455674333</v>
      </c>
      <c r="BQ23" s="73">
        <f>IF(CW23&gt;0,I23/((1+Vychodiská!$C$168)^emisie_CO2!CW23),0)</f>
        <v>231293.00671065674</v>
      </c>
      <c r="BR23" s="73">
        <f>IF(CX23&gt;0,J23/((1+Vychodiská!$C$168)^emisie_CO2!CX23),0)</f>
        <v>225401.82270805974</v>
      </c>
      <c r="BS23" s="73">
        <f>IF(CY23&gt;0,K23/((1+Vychodiská!$C$168)^emisie_CO2!CY23),0)</f>
        <v>219547.22991044776</v>
      </c>
      <c r="BT23" s="73">
        <f>IF(CZ23&gt;0,L23/((1+Vychodiská!$C$168)^emisie_CO2!CZ23),0)</f>
        <v>211415.85102487565</v>
      </c>
      <c r="BU23" s="73">
        <f>IF(DA23&gt;0,M23/((1+Vychodiská!$C$168)^emisie_CO2!DA23),0)</f>
        <v>203561.04965241821</v>
      </c>
      <c r="BV23" s="73">
        <f>IF(DB23&gt;0,N23/((1+Vychodiská!$C$168)^emisie_CO2!DB23),0)</f>
        <v>195974.92357841504</v>
      </c>
      <c r="BW23" s="73">
        <f>IF(DC23&gt;0,O23/((1+Vychodiská!$C$168)^emisie_CO2!DC23),0)</f>
        <v>188649.69602018446</v>
      </c>
      <c r="BX23" s="73">
        <f>IF(DD23&gt;0,P23/((1+Vychodiská!$C$168)^emisie_CO2!DD23),0)</f>
        <v>181577.72159997493</v>
      </c>
      <c r="BY23" s="73">
        <f>IF(DE23&gt;0,Q23/((1+Vychodiská!$C$168)^emisie_CO2!DE23),0)</f>
        <v>174751.49146463751</v>
      </c>
      <c r="BZ23" s="73">
        <f>IF(DF23&gt;0,R23/((1+Vychodiská!$C$168)^emisie_CO2!DF23),0)</f>
        <v>168163.6376197405</v>
      </c>
      <c r="CA23" s="73">
        <f>IF(DG23&gt;0,S23/((1+Vychodiská!$C$168)^emisie_CO2!DG23),0)</f>
        <v>161806.936541331</v>
      </c>
      <c r="CB23" s="73">
        <f>IF(DH23&gt;0,T23/((1+Vychodiská!$C$168)^emisie_CO2!DH23),0)</f>
        <v>155674.31212431265</v>
      </c>
      <c r="CC23" s="73">
        <f>IF(DI23&gt;0,U23/((1+Vychodiská!$C$168)^emisie_CO2!DI23),0)</f>
        <v>149758.83802242676</v>
      </c>
      <c r="CD23" s="73">
        <f>IF(DJ23&gt;0,V23/((1+Vychodiská!$C$168)^emisie_CO2!DJ23),0)</f>
        <v>144053.73943109621</v>
      </c>
      <c r="CE23" s="73">
        <f>IF(DK23&gt;0,W23/((1+Vychodiská!$C$168)^emisie_CO2!DK23),0)</f>
        <v>138552.39436088462</v>
      </c>
      <c r="CF23" s="73">
        <f>IF(DL23&gt;0,X23/((1+Vychodiská!$C$168)^emisie_CO2!DL23),0)</f>
        <v>133248.33444604216</v>
      </c>
      <c r="CG23" s="73">
        <f>IF(DM23&gt;0,Y23/((1+Vychodiská!$C$168)^emisie_CO2!DM23),0)</f>
        <v>128135.24532952739</v>
      </c>
      <c r="CH23" s="73">
        <f>IF(DN23&gt;0,Z23/((1+Vychodiská!$C$168)^emisie_CO2!DN23),0)</f>
        <v>123206.96666300712</v>
      </c>
      <c r="CI23" s="73">
        <f>IF(DO23&gt;0,AA23/((1+Vychodiská!$C$168)^emisie_CO2!DO23),0)</f>
        <v>118457.4917576304</v>
      </c>
      <c r="CJ23" s="73">
        <f>IF(DP23&gt;0,AB23/((1+Vychodiská!$C$168)^emisie_CO2!DP23),0)</f>
        <v>113880.96691883607</v>
      </c>
      <c r="CK23" s="73">
        <f>IF(DQ23&gt;0,AC23/((1+Vychodiská!$C$168)^emisie_CO2!DQ23),0)</f>
        <v>109471.69049607738</v>
      </c>
      <c r="CL23" s="73">
        <f>IF(DR23&gt;0,AD23/((1+Vychodiská!$C$168)^emisie_CO2!DR23),0)</f>
        <v>105224.11167612376</v>
      </c>
      <c r="CM23" s="73">
        <f>IF(DS23&gt;0,AE23/((1+Vychodiská!$C$168)^emisie_CO2!DS23),0)</f>
        <v>101132.82904651474</v>
      </c>
      <c r="CN23" s="73">
        <f>IF(DT23&gt;0,AF23/((1+Vychodiská!$C$168)^emisie_CO2!DT23),0)</f>
        <v>0</v>
      </c>
      <c r="CO23" s="73">
        <f>IF(DU23&gt;0,AG23/((1+Vychodiská!$C$168)^emisie_CO2!DU23),0)</f>
        <v>0</v>
      </c>
      <c r="CP23" s="73">
        <f>IF(DV23&gt;0,AH23/((1+Vychodiská!$C$168)^emisie_CO2!DV23),0)</f>
        <v>0</v>
      </c>
      <c r="CQ23" s="73">
        <f>IF(DW23&gt;0,AI23/((1+Vychodiská!$C$168)^emisie_CO2!DW23),0)</f>
        <v>0</v>
      </c>
      <c r="CR23" s="74">
        <f>IF(DX23&gt;0,AJ23/((1+Vychodiská!$C$168)^emisie_CO2!DX23),0)</f>
        <v>0</v>
      </c>
      <c r="CS23" s="77">
        <f t="shared" si="2"/>
        <v>4163290.1413306263</v>
      </c>
      <c r="CT23" s="73"/>
      <c r="CU23" s="78">
        <f t="shared" si="3"/>
        <v>3</v>
      </c>
      <c r="CV23" s="78">
        <f t="shared" ref="CV23:DX23" si="23">IF(CU23=0,0,IF(CV$2&gt;$D23,0,CU23+1))</f>
        <v>4</v>
      </c>
      <c r="CW23" s="78">
        <f t="shared" si="23"/>
        <v>5</v>
      </c>
      <c r="CX23" s="78">
        <f t="shared" si="23"/>
        <v>6</v>
      </c>
      <c r="CY23" s="78">
        <f t="shared" si="23"/>
        <v>7</v>
      </c>
      <c r="CZ23" s="78">
        <f t="shared" si="23"/>
        <v>8</v>
      </c>
      <c r="DA23" s="78">
        <f t="shared" si="23"/>
        <v>9</v>
      </c>
      <c r="DB23" s="78">
        <f t="shared" si="23"/>
        <v>10</v>
      </c>
      <c r="DC23" s="78">
        <f t="shared" si="23"/>
        <v>11</v>
      </c>
      <c r="DD23" s="78">
        <f t="shared" si="23"/>
        <v>12</v>
      </c>
      <c r="DE23" s="78">
        <f t="shared" si="23"/>
        <v>13</v>
      </c>
      <c r="DF23" s="78">
        <f t="shared" si="23"/>
        <v>14</v>
      </c>
      <c r="DG23" s="78">
        <f t="shared" si="23"/>
        <v>15</v>
      </c>
      <c r="DH23" s="78">
        <f t="shared" si="23"/>
        <v>16</v>
      </c>
      <c r="DI23" s="78">
        <f t="shared" si="23"/>
        <v>17</v>
      </c>
      <c r="DJ23" s="78">
        <f t="shared" si="23"/>
        <v>18</v>
      </c>
      <c r="DK23" s="78">
        <f t="shared" si="23"/>
        <v>19</v>
      </c>
      <c r="DL23" s="78">
        <f t="shared" si="23"/>
        <v>20</v>
      </c>
      <c r="DM23" s="78">
        <f t="shared" si="23"/>
        <v>21</v>
      </c>
      <c r="DN23" s="78">
        <f t="shared" si="23"/>
        <v>22</v>
      </c>
      <c r="DO23" s="78">
        <f t="shared" si="23"/>
        <v>23</v>
      </c>
      <c r="DP23" s="78">
        <f t="shared" si="23"/>
        <v>24</v>
      </c>
      <c r="DQ23" s="78">
        <f t="shared" si="23"/>
        <v>25</v>
      </c>
      <c r="DR23" s="78">
        <f t="shared" si="23"/>
        <v>26</v>
      </c>
      <c r="DS23" s="78">
        <f t="shared" si="23"/>
        <v>27</v>
      </c>
      <c r="DT23" s="78">
        <f t="shared" si="23"/>
        <v>0</v>
      </c>
      <c r="DU23" s="78">
        <f t="shared" si="23"/>
        <v>0</v>
      </c>
      <c r="DV23" s="78">
        <f t="shared" si="23"/>
        <v>0</v>
      </c>
      <c r="DW23" s="78">
        <f t="shared" si="23"/>
        <v>0</v>
      </c>
      <c r="DX23" s="79">
        <f t="shared" si="23"/>
        <v>0</v>
      </c>
    </row>
    <row r="24" spans="1:128" s="80" customFormat="1" ht="31" customHeight="1" x14ac:dyDescent="0.35">
      <c r="A24" s="70">
        <v>24</v>
      </c>
      <c r="B24" s="71" t="s">
        <v>135</v>
      </c>
      <c r="C24" s="71" t="str">
        <f>INDEX(Data!$D$3:$D$29,MATCH(emisie_CO2!A24,Data!$A$3:$A$29,0))</f>
        <v>FVZ - areál závodu Martin</v>
      </c>
      <c r="D24" s="72">
        <f>INDEX(Data!$M$3:$M$29,MATCH(emisie_CO2!A24,Data!$A$3:$A$29,0))</f>
        <v>20</v>
      </c>
      <c r="E24" s="72" t="str">
        <f>INDEX(Data!$J$3:$J$29,MATCH(emisie_CO2!A24,Data!$A$3:$A$29,0))</f>
        <v>2024-2025</v>
      </c>
      <c r="F24" s="74">
        <f>INDEX(Data!$U$3:$U$29,MATCH(emisie_CO2!A24,Data!$A$3:$A$29,0))</f>
        <v>-121</v>
      </c>
      <c r="G24" s="73">
        <f>$F24*Vychodiská!$D$15*-1*IF(LEN($E24)=4,HLOOKUP($E24+G$2,Vychodiská!$G$24:$BN$25,2,0),HLOOKUP(VALUE(RIGHT($E24,4))+G$2,Vychodiská!$G$24:$BN$25,2,0))</f>
        <v>4961</v>
      </c>
      <c r="H24" s="73">
        <f>$F24*Vychodiská!$D$15*-1*IF(LEN($E24)=4,HLOOKUP($E24+H$2,Vychodiská!$G$24:$BN$25,2,0),HLOOKUP(VALUE(RIGHT($E24,4))+H$2,Vychodiská!$G$24:$BN$25,2,0))</f>
        <v>5082</v>
      </c>
      <c r="I24" s="73">
        <f>$F24*Vychodiská!$D$15*-1*IF(LEN($E24)=4,HLOOKUP($E24+I$2,Vychodiská!$G$24:$BN$25,2,0),HLOOKUP(VALUE(RIGHT($E24,4))+I$2,Vychodiská!$G$24:$BN$25,2,0))</f>
        <v>5203</v>
      </c>
      <c r="J24" s="73">
        <f>$F24*Vychodiská!$D$15*-1*IF(LEN($E24)=4,HLOOKUP($E24+J$2,Vychodiská!$G$24:$BN$25,2,0),HLOOKUP(VALUE(RIGHT($E24,4))+J$2,Vychodiská!$G$24:$BN$25,2,0))</f>
        <v>5324</v>
      </c>
      <c r="K24" s="73">
        <f>$F24*Vychodiská!$D$15*-1*IF(LEN($E24)=4,HLOOKUP($E24+K$2,Vychodiská!$G$24:$BN$25,2,0),HLOOKUP(VALUE(RIGHT($E24,4))+K$2,Vychodiská!$G$24:$BN$25,2,0))</f>
        <v>5445</v>
      </c>
      <c r="L24" s="73">
        <f>$F24*Vychodiská!$D$15*-1*IF(LEN($E24)=4,HLOOKUP($E24+L$2,Vychodiská!$G$24:$BN$25,2,0),HLOOKUP(VALUE(RIGHT($E24,4))+L$2,Vychodiská!$G$24:$BN$25,2,0))</f>
        <v>5505.5</v>
      </c>
      <c r="M24" s="73">
        <f>$F24*Vychodiská!$D$15*-1*IF(LEN($E24)=4,HLOOKUP($E24+M$2,Vychodiská!$G$24:$BN$25,2,0),HLOOKUP(VALUE(RIGHT($E24,4))+M$2,Vychodiská!$G$24:$BN$25,2,0))</f>
        <v>5566</v>
      </c>
      <c r="N24" s="73">
        <f>$F24*Vychodiská!$D$15*-1*IF(LEN($E24)=4,HLOOKUP($E24+N$2,Vychodiská!$G$24:$BN$25,2,0),HLOOKUP(VALUE(RIGHT($E24,4))+N$2,Vychodiská!$G$24:$BN$25,2,0))</f>
        <v>5626.5</v>
      </c>
      <c r="O24" s="73">
        <f>$F24*Vychodiská!$D$15*-1*IF(LEN($E24)=4,HLOOKUP($E24+O$2,Vychodiská!$G$24:$BN$25,2,0),HLOOKUP(VALUE(RIGHT($E24,4))+O$2,Vychodiská!$G$24:$BN$25,2,0))</f>
        <v>5687</v>
      </c>
      <c r="P24" s="73">
        <f>$F24*Vychodiská!$D$15*-1*IF(LEN($E24)=4,HLOOKUP($E24+P$2,Vychodiská!$G$24:$BN$25,2,0),HLOOKUP(VALUE(RIGHT($E24,4))+P$2,Vychodiská!$G$24:$BN$25,2,0))</f>
        <v>5747.5</v>
      </c>
      <c r="Q24" s="73">
        <f>$F24*Vychodiská!$D$15*-1*IF(LEN($E24)=4,HLOOKUP($E24+Q$2,Vychodiská!$G$24:$BN$25,2,0),HLOOKUP(VALUE(RIGHT($E24,4))+Q$2,Vychodiská!$G$24:$BN$25,2,0))</f>
        <v>5808</v>
      </c>
      <c r="R24" s="73">
        <f>$F24*Vychodiská!$D$15*-1*IF(LEN($E24)=4,HLOOKUP($E24+R$2,Vychodiská!$G$24:$BN$25,2,0),HLOOKUP(VALUE(RIGHT($E24,4))+R$2,Vychodiská!$G$24:$BN$25,2,0))</f>
        <v>5868.5</v>
      </c>
      <c r="S24" s="73">
        <f>$F24*Vychodiská!$D$15*-1*IF(LEN($E24)=4,HLOOKUP($E24+S$2,Vychodiská!$G$24:$BN$25,2,0),HLOOKUP(VALUE(RIGHT($E24,4))+S$2,Vychodiská!$G$24:$BN$25,2,0))</f>
        <v>5929</v>
      </c>
      <c r="T24" s="73">
        <f>$F24*Vychodiská!$D$15*-1*IF(LEN($E24)=4,HLOOKUP($E24+T$2,Vychodiská!$G$24:$BN$25,2,0),HLOOKUP(VALUE(RIGHT($E24,4))+T$2,Vychodiská!$G$24:$BN$25,2,0))</f>
        <v>5989.5</v>
      </c>
      <c r="U24" s="73">
        <f>$F24*Vychodiská!$D$15*-1*IF(LEN($E24)=4,HLOOKUP($E24+U$2,Vychodiská!$G$24:$BN$25,2,0),HLOOKUP(VALUE(RIGHT($E24,4))+U$2,Vychodiská!$G$24:$BN$25,2,0))</f>
        <v>6050</v>
      </c>
      <c r="V24" s="73">
        <f>$F24*Vychodiská!$D$15*-1*IF(LEN($E24)=4,HLOOKUP($E24+V$2,Vychodiská!$G$24:$BN$25,2,0),HLOOKUP(VALUE(RIGHT($E24,4))+V$2,Vychodiská!$G$24:$BN$25,2,0))</f>
        <v>6110.5</v>
      </c>
      <c r="W24" s="73">
        <f>$F24*Vychodiská!$D$15*-1*IF(LEN($E24)=4,HLOOKUP($E24+W$2,Vychodiská!$G$24:$BN$25,2,0),HLOOKUP(VALUE(RIGHT($E24,4))+W$2,Vychodiská!$G$24:$BN$25,2,0))</f>
        <v>6171</v>
      </c>
      <c r="X24" s="73">
        <f>$F24*Vychodiská!$D$15*-1*IF(LEN($E24)=4,HLOOKUP($E24+X$2,Vychodiská!$G$24:$BN$25,2,0),HLOOKUP(VALUE(RIGHT($E24,4))+X$2,Vychodiská!$G$24:$BN$25,2,0))</f>
        <v>6231.5</v>
      </c>
      <c r="Y24" s="73">
        <f>$F24*Vychodiská!$D$15*-1*IF(LEN($E24)=4,HLOOKUP($E24+Y$2,Vychodiská!$G$24:$BN$25,2,0),HLOOKUP(VALUE(RIGHT($E24,4))+Y$2,Vychodiská!$G$24:$BN$25,2,0))</f>
        <v>6292</v>
      </c>
      <c r="Z24" s="73">
        <f>$F24*Vychodiská!$D$15*-1*IF(LEN($E24)=4,HLOOKUP($E24+Z$2,Vychodiská!$G$24:$BN$25,2,0),HLOOKUP(VALUE(RIGHT($E24,4))+Z$2,Vychodiská!$G$24:$BN$25,2,0))</f>
        <v>6352.5</v>
      </c>
      <c r="AA24" s="73">
        <f>$F24*Vychodiská!$D$15*-1*IF(LEN($E24)=4,HLOOKUP($E24+AA$2,Vychodiská!$G$24:$BN$25,2,0),HLOOKUP(VALUE(RIGHT($E24,4))+AA$2,Vychodiská!$G$24:$BN$25,2,0))</f>
        <v>6413</v>
      </c>
      <c r="AB24" s="73">
        <f>$F24*Vychodiská!$D$15*-1*IF(LEN($E24)=4,HLOOKUP($E24+AB$2,Vychodiská!$G$24:$BN$25,2,0),HLOOKUP(VALUE(RIGHT($E24,4))+AB$2,Vychodiská!$G$24:$BN$25,2,0))</f>
        <v>6473.5</v>
      </c>
      <c r="AC24" s="73">
        <f>$F24*Vychodiská!$D$15*-1*IF(LEN($E24)=4,HLOOKUP($E24+AC$2,Vychodiská!$G$24:$BN$25,2,0),HLOOKUP(VALUE(RIGHT($E24,4))+AC$2,Vychodiská!$G$24:$BN$25,2,0))</f>
        <v>6534</v>
      </c>
      <c r="AD24" s="73">
        <f>$F24*Vychodiská!$D$15*-1*IF(LEN($E24)=4,HLOOKUP($E24+AD$2,Vychodiská!$G$24:$BN$25,2,0),HLOOKUP(VALUE(RIGHT($E24,4))+AD$2,Vychodiská!$G$24:$BN$25,2,0))</f>
        <v>6594.5</v>
      </c>
      <c r="AE24" s="73">
        <f>$F24*Vychodiská!$D$15*-1*IF(LEN($E24)=4,HLOOKUP($E24+AE$2,Vychodiská!$G$24:$BN$25,2,0),HLOOKUP(VALUE(RIGHT($E24,4))+AE$2,Vychodiská!$G$24:$BN$25,2,0))</f>
        <v>6655</v>
      </c>
      <c r="AF24" s="73">
        <f>$F24*Vychodiská!$D$15*-1*IF(LEN($E24)=4,HLOOKUP($E24+AF$2,Vychodiská!$G$24:$BN$25,2,0),HLOOKUP(VALUE(RIGHT($E24,4))+AF$2,Vychodiská!$G$24:$BN$25,2,0))</f>
        <v>6715.5</v>
      </c>
      <c r="AG24" s="73">
        <f>$F24*Vychodiská!$D$15*-1*IF(LEN($E24)=4,HLOOKUP($E24+AG$2,Vychodiská!$G$24:$BN$25,2,0),HLOOKUP(VALUE(RIGHT($E24,4))+AG$2,Vychodiská!$G$24:$BN$25,2,0))</f>
        <v>6776</v>
      </c>
      <c r="AH24" s="73">
        <f>$F24*Vychodiská!$D$15*-1*IF(LEN($E24)=4,HLOOKUP($E24+AH$2,Vychodiská!$G$24:$BN$25,2,0),HLOOKUP(VALUE(RIGHT($E24,4))+AH$2,Vychodiská!$G$24:$BN$25,2,0))</f>
        <v>6836.5</v>
      </c>
      <c r="AI24" s="73">
        <f>$F24*Vychodiská!$D$15*-1*IF(LEN($E24)=4,HLOOKUP($E24+AI$2,Vychodiská!$G$24:$BN$25,2,0),HLOOKUP(VALUE(RIGHT($E24,4))+AI$2,Vychodiská!$G$24:$BN$25,2,0))</f>
        <v>6897</v>
      </c>
      <c r="AJ24" s="74">
        <f>$F24*Vychodiská!$D$15*-1*IF(LEN($E24)=4,HLOOKUP($E24+AJ$2,Vychodiská!$G$24:$BN$25,2,0),HLOOKUP(VALUE(RIGHT($E24,4))+AJ$2,Vychodiská!$G$24:$BN$25,2,0))</f>
        <v>6957.5</v>
      </c>
      <c r="AK24" s="73">
        <f t="shared" si="1"/>
        <v>4961</v>
      </c>
      <c r="AL24" s="73">
        <f>SUM($G24:H24)</f>
        <v>10043</v>
      </c>
      <c r="AM24" s="73">
        <f>SUM($G24:I24)</f>
        <v>15246</v>
      </c>
      <c r="AN24" s="73">
        <f>SUM($G24:J24)</f>
        <v>20570</v>
      </c>
      <c r="AO24" s="73">
        <f>SUM($G24:K24)</f>
        <v>26015</v>
      </c>
      <c r="AP24" s="73">
        <f>SUM($G24:L24)</f>
        <v>31520.5</v>
      </c>
      <c r="AQ24" s="73">
        <f>SUM($G24:M24)</f>
        <v>37086.5</v>
      </c>
      <c r="AR24" s="73">
        <f>SUM($G24:N24)</f>
        <v>42713</v>
      </c>
      <c r="AS24" s="73">
        <f>SUM($G24:O24)</f>
        <v>48400</v>
      </c>
      <c r="AT24" s="73">
        <f>SUM($G24:P24)</f>
        <v>54147.5</v>
      </c>
      <c r="AU24" s="73">
        <f>SUM($G24:Q24)</f>
        <v>59955.5</v>
      </c>
      <c r="AV24" s="73">
        <f>SUM($G24:R24)</f>
        <v>65824</v>
      </c>
      <c r="AW24" s="73">
        <f>SUM($G24:S24)</f>
        <v>71753</v>
      </c>
      <c r="AX24" s="73">
        <f>SUM($G24:T24)</f>
        <v>77742.5</v>
      </c>
      <c r="AY24" s="73">
        <f>SUM($G24:U24)</f>
        <v>83792.5</v>
      </c>
      <c r="AZ24" s="73">
        <f>SUM($G24:V24)</f>
        <v>89903</v>
      </c>
      <c r="BA24" s="73">
        <f>SUM($G24:W24)</f>
        <v>96074</v>
      </c>
      <c r="BB24" s="73">
        <f>SUM($G24:X24)</f>
        <v>102305.5</v>
      </c>
      <c r="BC24" s="73">
        <f>SUM($G24:Y24)</f>
        <v>108597.5</v>
      </c>
      <c r="BD24" s="73">
        <f>SUM($G24:Z24)</f>
        <v>114950</v>
      </c>
      <c r="BE24" s="73">
        <f>SUM($G24:AA24)</f>
        <v>121363</v>
      </c>
      <c r="BF24" s="73">
        <f>SUM($G24:AB24)</f>
        <v>127836.5</v>
      </c>
      <c r="BG24" s="73">
        <f>SUM($G24:AC24)</f>
        <v>134370.5</v>
      </c>
      <c r="BH24" s="73">
        <f>SUM($G24:AD24)</f>
        <v>140965</v>
      </c>
      <c r="BI24" s="73">
        <f>SUM($G24:AE24)</f>
        <v>147620</v>
      </c>
      <c r="BJ24" s="73">
        <f>SUM($G24:AF24)</f>
        <v>154335.5</v>
      </c>
      <c r="BK24" s="73">
        <f>SUM($G24:AG24)</f>
        <v>161111.5</v>
      </c>
      <c r="BL24" s="73">
        <f>SUM($G24:AH24)</f>
        <v>167948</v>
      </c>
      <c r="BM24" s="73">
        <f>SUM($G24:AI24)</f>
        <v>174845</v>
      </c>
      <c r="BN24" s="73">
        <f>SUM($G24:AJ24)</f>
        <v>181802.5</v>
      </c>
      <c r="BO24" s="76">
        <f>IF(CU24&gt;0,G24/((1+Vychodiská!$C$168)^emisie_CO2!CU24),0)</f>
        <v>4285.4983263146523</v>
      </c>
      <c r="BP24" s="73">
        <f>IF(CV24&gt;0,H24/((1+Vychodiská!$C$168)^emisie_CO2!CV24),0)</f>
        <v>4180.9739768923446</v>
      </c>
      <c r="BQ24" s="73">
        <f>IF(CW24&gt;0,I24/((1+Vychodiská!$C$168)^emisie_CO2!CW24),0)</f>
        <v>4076.6866441353918</v>
      </c>
      <c r="BR24" s="73">
        <f>IF(CX24&gt;0,J24/((1+Vychodiská!$C$168)^emisie_CO2!CX24),0)</f>
        <v>3972.8507716934055</v>
      </c>
      <c r="BS24" s="73">
        <f>IF(CY24&gt;0,K24/((1+Vychodiská!$C$168)^emisie_CO2!CY24),0)</f>
        <v>3869.6598425585112</v>
      </c>
      <c r="BT24" s="73">
        <f>IF(CZ24&gt;0,L24/((1+Vychodiská!$C$168)^emisie_CO2!CZ24),0)</f>
        <v>3726.3391076489374</v>
      </c>
      <c r="BU24" s="73">
        <f>IF(DA24&gt;0,M24/((1+Vychodiská!$C$168)^emisie_CO2!DA24),0)</f>
        <v>3587.8932276682594</v>
      </c>
      <c r="BV24" s="73">
        <f>IF(DB24&gt;0,N24/((1+Vychodiská!$C$168)^emisie_CO2!DB24),0)</f>
        <v>3454.1829210470823</v>
      </c>
      <c r="BW24" s="73">
        <f>IF(DC24&gt;0,O24/((1+Vychodiská!$C$168)^emisie_CO2!DC24),0)</f>
        <v>3325.0711170345694</v>
      </c>
      <c r="BX24" s="73">
        <f>IF(DD24&gt;0,P24/((1+Vychodiská!$C$168)^emisie_CO2!DD24),0)</f>
        <v>3200.4230609755232</v>
      </c>
      <c r="BY24" s="73">
        <f>IF(DE24&gt;0,Q24/((1+Vychodiská!$C$168)^emisie_CO2!DE24),0)</f>
        <v>3080.1064045478715</v>
      </c>
      <c r="BZ24" s="73">
        <f>IF(DF24&gt;0,R24/((1+Vychodiská!$C$168)^emisie_CO2!DF24),0)</f>
        <v>2963.9912821542025</v>
      </c>
      <c r="CA24" s="73">
        <f>IF(DG24&gt;0,S24/((1+Vychodiská!$C$168)^emisie_CO2!DG24),0)</f>
        <v>2851.9503745813622</v>
      </c>
      <c r="CB24" s="73">
        <f>IF(DH24&gt;0,T24/((1+Vychodiská!$C$168)^emisie_CO2!DH24),0)</f>
        <v>2743.8589609674918</v>
      </c>
      <c r="CC24" s="73">
        <f>IF(DI24&gt;0,U24/((1+Vychodiská!$C$168)^emisie_CO2!DI24),0)</f>
        <v>2639.5949600456865</v>
      </c>
      <c r="CD24" s="73">
        <f>IF(DJ24&gt;0,V24/((1+Vychodiská!$C$168)^emisie_CO2!DJ24),0)</f>
        <v>2539.0389615677559</v>
      </c>
      <c r="CE24" s="73">
        <f>IF(DK24&gt;0,W24/((1+Vychodiská!$C$168)^emisie_CO2!DK24),0)</f>
        <v>2442.074248749751</v>
      </c>
      <c r="CF24" s="73">
        <f>IF(DL24&gt;0,X24/((1+Vychodiská!$C$168)^emisie_CO2!DL24),0)</f>
        <v>2348.5868125231032</v>
      </c>
      <c r="CG24" s="73">
        <f>IF(DM24&gt;0,Y24/((1+Vychodiská!$C$168)^emisie_CO2!DM24),0)</f>
        <v>2258.465358320876</v>
      </c>
      <c r="CH24" s="73">
        <f>IF(DN24&gt;0,Z24/((1+Vychodiská!$C$168)^emisie_CO2!DN24),0)</f>
        <v>2171.6013060777655</v>
      </c>
      <c r="CI24" s="73">
        <f>IF(DO24&gt;0,AA24/((1+Vychodiská!$C$168)^emisie_CO2!DO24),0)</f>
        <v>0</v>
      </c>
      <c r="CJ24" s="73">
        <f>IF(DP24&gt;0,AB24/((1+Vychodiská!$C$168)^emisie_CO2!DP24),0)</f>
        <v>0</v>
      </c>
      <c r="CK24" s="73">
        <f>IF(DQ24&gt;0,AC24/((1+Vychodiská!$C$168)^emisie_CO2!DQ24),0)</f>
        <v>0</v>
      </c>
      <c r="CL24" s="73">
        <f>IF(DR24&gt;0,AD24/((1+Vychodiská!$C$168)^emisie_CO2!DR24),0)</f>
        <v>0</v>
      </c>
      <c r="CM24" s="73">
        <f>IF(DS24&gt;0,AE24/((1+Vychodiská!$C$168)^emisie_CO2!DS24),0)</f>
        <v>0</v>
      </c>
      <c r="CN24" s="73">
        <f>IF(DT24&gt;0,AF24/((1+Vychodiská!$C$168)^emisie_CO2!DT24),0)</f>
        <v>0</v>
      </c>
      <c r="CO24" s="73">
        <f>IF(DU24&gt;0,AG24/((1+Vychodiská!$C$168)^emisie_CO2!DU24),0)</f>
        <v>0</v>
      </c>
      <c r="CP24" s="73">
        <f>IF(DV24&gt;0,AH24/((1+Vychodiská!$C$168)^emisie_CO2!DV24),0)</f>
        <v>0</v>
      </c>
      <c r="CQ24" s="73">
        <f>IF(DW24&gt;0,AI24/((1+Vychodiská!$C$168)^emisie_CO2!DW24),0)</f>
        <v>0</v>
      </c>
      <c r="CR24" s="74">
        <f>IF(DX24&gt;0,AJ24/((1+Vychodiská!$C$168)^emisie_CO2!DX24),0)</f>
        <v>0</v>
      </c>
      <c r="CS24" s="77">
        <f t="shared" si="2"/>
        <v>63718.847665504545</v>
      </c>
      <c r="CT24" s="73"/>
      <c r="CU24" s="78">
        <f t="shared" si="3"/>
        <v>3</v>
      </c>
      <c r="CV24" s="78">
        <f t="shared" ref="CV24:DX24" si="24">IF(CU24=0,0,IF(CV$2&gt;$D24,0,CU24+1))</f>
        <v>4</v>
      </c>
      <c r="CW24" s="78">
        <f t="shared" si="24"/>
        <v>5</v>
      </c>
      <c r="CX24" s="78">
        <f t="shared" si="24"/>
        <v>6</v>
      </c>
      <c r="CY24" s="78">
        <f t="shared" si="24"/>
        <v>7</v>
      </c>
      <c r="CZ24" s="78">
        <f t="shared" si="24"/>
        <v>8</v>
      </c>
      <c r="DA24" s="78">
        <f t="shared" si="24"/>
        <v>9</v>
      </c>
      <c r="DB24" s="78">
        <f t="shared" si="24"/>
        <v>10</v>
      </c>
      <c r="DC24" s="78">
        <f t="shared" si="24"/>
        <v>11</v>
      </c>
      <c r="DD24" s="78">
        <f t="shared" si="24"/>
        <v>12</v>
      </c>
      <c r="DE24" s="78">
        <f t="shared" si="24"/>
        <v>13</v>
      </c>
      <c r="DF24" s="78">
        <f t="shared" si="24"/>
        <v>14</v>
      </c>
      <c r="DG24" s="78">
        <f t="shared" si="24"/>
        <v>15</v>
      </c>
      <c r="DH24" s="78">
        <f t="shared" si="24"/>
        <v>16</v>
      </c>
      <c r="DI24" s="78">
        <f t="shared" si="24"/>
        <v>17</v>
      </c>
      <c r="DJ24" s="78">
        <f t="shared" si="24"/>
        <v>18</v>
      </c>
      <c r="DK24" s="78">
        <f t="shared" si="24"/>
        <v>19</v>
      </c>
      <c r="DL24" s="78">
        <f t="shared" si="24"/>
        <v>20</v>
      </c>
      <c r="DM24" s="78">
        <f t="shared" si="24"/>
        <v>21</v>
      </c>
      <c r="DN24" s="78">
        <f t="shared" si="24"/>
        <v>22</v>
      </c>
      <c r="DO24" s="78">
        <f t="shared" si="24"/>
        <v>0</v>
      </c>
      <c r="DP24" s="78">
        <f t="shared" si="24"/>
        <v>0</v>
      </c>
      <c r="DQ24" s="78">
        <f t="shared" si="24"/>
        <v>0</v>
      </c>
      <c r="DR24" s="78">
        <f t="shared" si="24"/>
        <v>0</v>
      </c>
      <c r="DS24" s="78">
        <f t="shared" si="24"/>
        <v>0</v>
      </c>
      <c r="DT24" s="78">
        <f t="shared" si="24"/>
        <v>0</v>
      </c>
      <c r="DU24" s="78">
        <f t="shared" si="24"/>
        <v>0</v>
      </c>
      <c r="DV24" s="78">
        <f t="shared" si="24"/>
        <v>0</v>
      </c>
      <c r="DW24" s="78">
        <f t="shared" si="24"/>
        <v>0</v>
      </c>
      <c r="DX24" s="79">
        <f t="shared" si="24"/>
        <v>0</v>
      </c>
    </row>
    <row r="25" spans="1:128" ht="28.5" customHeight="1" x14ac:dyDescent="0.45">
      <c r="A25" s="70">
        <v>25</v>
      </c>
      <c r="B25" s="81" t="s">
        <v>135</v>
      </c>
      <c r="C25" s="71" t="str">
        <f>INDEX(Data!$D$3:$D$29,MATCH(emisie_CO2!A25,Data!$A$3:$A$29,0))</f>
        <v>Skládka drevnej štiepky</v>
      </c>
      <c r="D25" s="72">
        <f>INDEX(Data!$M$3:$M$29,MATCH(emisie_CO2!A25,Data!$A$3:$A$29,0))</f>
        <v>20</v>
      </c>
      <c r="E25" s="72" t="str">
        <f>INDEX(Data!$J$3:$J$29,MATCH(emisie_CO2!A25,Data!$A$3:$A$29,0))</f>
        <v>2024-2025</v>
      </c>
      <c r="F25" s="74">
        <f>INDEX(Data!$U$3:$U$29,MATCH(emisie_CO2!A25,Data!$A$3:$A$29,0))</f>
        <v>0</v>
      </c>
      <c r="G25" s="73">
        <f>$F25*Vychodiská!$D$15*-1*IF(LEN($E25)=4,HLOOKUP($E25+G$2,Vychodiská!$G$24:$BN$25,2,0),HLOOKUP(VALUE(RIGHT($E25,4))+G$2,Vychodiská!$G$24:$BN$25,2,0))</f>
        <v>0</v>
      </c>
      <c r="H25" s="73">
        <f>$F25*Vychodiská!$D$15*-1*IF(LEN($E25)=4,HLOOKUP($E25+H$2,Vychodiská!$G$24:$BN$25,2,0),HLOOKUP(VALUE(RIGHT($E25,4))+H$2,Vychodiská!$G$24:$BN$25,2,0))</f>
        <v>0</v>
      </c>
      <c r="I25" s="73">
        <f>$F25*Vychodiská!$D$15*-1*IF(LEN($E25)=4,HLOOKUP($E25+I$2,Vychodiská!$G$24:$BN$25,2,0),HLOOKUP(VALUE(RIGHT($E25,4))+I$2,Vychodiská!$G$24:$BN$25,2,0))</f>
        <v>0</v>
      </c>
      <c r="J25" s="73">
        <f>$F25*Vychodiská!$D$15*-1*IF(LEN($E25)=4,HLOOKUP($E25+J$2,Vychodiská!$G$24:$BN$25,2,0),HLOOKUP(VALUE(RIGHT($E25,4))+J$2,Vychodiská!$G$24:$BN$25,2,0))</f>
        <v>0</v>
      </c>
      <c r="K25" s="73">
        <f>$F25*Vychodiská!$D$15*-1*IF(LEN($E25)=4,HLOOKUP($E25+K$2,Vychodiská!$G$24:$BN$25,2,0),HLOOKUP(VALUE(RIGHT($E25,4))+K$2,Vychodiská!$G$24:$BN$25,2,0))</f>
        <v>0</v>
      </c>
      <c r="L25" s="73">
        <f>$F25*Vychodiská!$D$15*-1*IF(LEN($E25)=4,HLOOKUP($E25+L$2,Vychodiská!$G$24:$BN$25,2,0),HLOOKUP(VALUE(RIGHT($E25,4))+L$2,Vychodiská!$G$24:$BN$25,2,0))</f>
        <v>0</v>
      </c>
      <c r="M25" s="73">
        <f>$F25*Vychodiská!$D$15*-1*IF(LEN($E25)=4,HLOOKUP($E25+M$2,Vychodiská!$G$24:$BN$25,2,0),HLOOKUP(VALUE(RIGHT($E25,4))+M$2,Vychodiská!$G$24:$BN$25,2,0))</f>
        <v>0</v>
      </c>
      <c r="N25" s="73">
        <f>$F25*Vychodiská!$D$15*-1*IF(LEN($E25)=4,HLOOKUP($E25+N$2,Vychodiská!$G$24:$BN$25,2,0),HLOOKUP(VALUE(RIGHT($E25,4))+N$2,Vychodiská!$G$24:$BN$25,2,0))</f>
        <v>0</v>
      </c>
      <c r="O25" s="73">
        <f>$F25*Vychodiská!$D$15*-1*IF(LEN($E25)=4,HLOOKUP($E25+O$2,Vychodiská!$G$24:$BN$25,2,0),HLOOKUP(VALUE(RIGHT($E25,4))+O$2,Vychodiská!$G$24:$BN$25,2,0))</f>
        <v>0</v>
      </c>
      <c r="P25" s="73">
        <f>$F25*Vychodiská!$D$15*-1*IF(LEN($E25)=4,HLOOKUP($E25+P$2,Vychodiská!$G$24:$BN$25,2,0),HLOOKUP(VALUE(RIGHT($E25,4))+P$2,Vychodiská!$G$24:$BN$25,2,0))</f>
        <v>0</v>
      </c>
      <c r="Q25" s="73">
        <f>$F25*Vychodiská!$D$15*-1*IF(LEN($E25)=4,HLOOKUP($E25+Q$2,Vychodiská!$G$24:$BN$25,2,0),HLOOKUP(VALUE(RIGHT($E25,4))+Q$2,Vychodiská!$G$24:$BN$25,2,0))</f>
        <v>0</v>
      </c>
      <c r="R25" s="73">
        <f>$F25*Vychodiská!$D$15*-1*IF(LEN($E25)=4,HLOOKUP($E25+R$2,Vychodiská!$G$24:$BN$25,2,0),HLOOKUP(VALUE(RIGHT($E25,4))+R$2,Vychodiská!$G$24:$BN$25,2,0))</f>
        <v>0</v>
      </c>
      <c r="S25" s="73">
        <f>$F25*Vychodiská!$D$15*-1*IF(LEN($E25)=4,HLOOKUP($E25+S$2,Vychodiská!$G$24:$BN$25,2,0),HLOOKUP(VALUE(RIGHT($E25,4))+S$2,Vychodiská!$G$24:$BN$25,2,0))</f>
        <v>0</v>
      </c>
      <c r="T25" s="73">
        <f>$F25*Vychodiská!$D$15*-1*IF(LEN($E25)=4,HLOOKUP($E25+T$2,Vychodiská!$G$24:$BN$25,2,0),HLOOKUP(VALUE(RIGHT($E25,4))+T$2,Vychodiská!$G$24:$BN$25,2,0))</f>
        <v>0</v>
      </c>
      <c r="U25" s="73">
        <f>$F25*Vychodiská!$D$15*-1*IF(LEN($E25)=4,HLOOKUP($E25+U$2,Vychodiská!$G$24:$BN$25,2,0),HLOOKUP(VALUE(RIGHT($E25,4))+U$2,Vychodiská!$G$24:$BN$25,2,0))</f>
        <v>0</v>
      </c>
      <c r="V25" s="73">
        <f>$F25*Vychodiská!$D$15*-1*IF(LEN($E25)=4,HLOOKUP($E25+V$2,Vychodiská!$G$24:$BN$25,2,0),HLOOKUP(VALUE(RIGHT($E25,4))+V$2,Vychodiská!$G$24:$BN$25,2,0))</f>
        <v>0</v>
      </c>
      <c r="W25" s="73">
        <f>$F25*Vychodiská!$D$15*-1*IF(LEN($E25)=4,HLOOKUP($E25+W$2,Vychodiská!$G$24:$BN$25,2,0),HLOOKUP(VALUE(RIGHT($E25,4))+W$2,Vychodiská!$G$24:$BN$25,2,0))</f>
        <v>0</v>
      </c>
      <c r="X25" s="73">
        <f>$F25*Vychodiská!$D$15*-1*IF(LEN($E25)=4,HLOOKUP($E25+X$2,Vychodiská!$G$24:$BN$25,2,0),HLOOKUP(VALUE(RIGHT($E25,4))+X$2,Vychodiská!$G$24:$BN$25,2,0))</f>
        <v>0</v>
      </c>
      <c r="Y25" s="73">
        <f>$F25*Vychodiská!$D$15*-1*IF(LEN($E25)=4,HLOOKUP($E25+Y$2,Vychodiská!$G$24:$BN$25,2,0),HLOOKUP(VALUE(RIGHT($E25,4))+Y$2,Vychodiská!$G$24:$BN$25,2,0))</f>
        <v>0</v>
      </c>
      <c r="Z25" s="73">
        <f>$F25*Vychodiská!$D$15*-1*IF(LEN($E25)=4,HLOOKUP($E25+Z$2,Vychodiská!$G$24:$BN$25,2,0),HLOOKUP(VALUE(RIGHT($E25,4))+Z$2,Vychodiská!$G$24:$BN$25,2,0))</f>
        <v>0</v>
      </c>
      <c r="AA25" s="73">
        <f>$F25*Vychodiská!$D$15*-1*IF(LEN($E25)=4,HLOOKUP($E25+AA$2,Vychodiská!$G$24:$BN$25,2,0),HLOOKUP(VALUE(RIGHT($E25,4))+AA$2,Vychodiská!$G$24:$BN$25,2,0))</f>
        <v>0</v>
      </c>
      <c r="AB25" s="73">
        <f>$F25*Vychodiská!$D$15*-1*IF(LEN($E25)=4,HLOOKUP($E25+AB$2,Vychodiská!$G$24:$BN$25,2,0),HLOOKUP(VALUE(RIGHT($E25,4))+AB$2,Vychodiská!$G$24:$BN$25,2,0))</f>
        <v>0</v>
      </c>
      <c r="AC25" s="73">
        <f>$F25*Vychodiská!$D$15*-1*IF(LEN($E25)=4,HLOOKUP($E25+AC$2,Vychodiská!$G$24:$BN$25,2,0),HLOOKUP(VALUE(RIGHT($E25,4))+AC$2,Vychodiská!$G$24:$BN$25,2,0))</f>
        <v>0</v>
      </c>
      <c r="AD25" s="73">
        <f>$F25*Vychodiská!$D$15*-1*IF(LEN($E25)=4,HLOOKUP($E25+AD$2,Vychodiská!$G$24:$BN$25,2,0),HLOOKUP(VALUE(RIGHT($E25,4))+AD$2,Vychodiská!$G$24:$BN$25,2,0))</f>
        <v>0</v>
      </c>
      <c r="AE25" s="73">
        <f>$F25*Vychodiská!$D$15*-1*IF(LEN($E25)=4,HLOOKUP($E25+AE$2,Vychodiská!$G$24:$BN$25,2,0),HLOOKUP(VALUE(RIGHT($E25,4))+AE$2,Vychodiská!$G$24:$BN$25,2,0))</f>
        <v>0</v>
      </c>
      <c r="AF25" s="73">
        <f>$F25*Vychodiská!$D$15*-1*IF(LEN($E25)=4,HLOOKUP($E25+AF$2,Vychodiská!$G$24:$BN$25,2,0),HLOOKUP(VALUE(RIGHT($E25,4))+AF$2,Vychodiská!$G$24:$BN$25,2,0))</f>
        <v>0</v>
      </c>
      <c r="AG25" s="73">
        <f>$F25*Vychodiská!$D$15*-1*IF(LEN($E25)=4,HLOOKUP($E25+AG$2,Vychodiská!$G$24:$BN$25,2,0),HLOOKUP(VALUE(RIGHT($E25,4))+AG$2,Vychodiská!$G$24:$BN$25,2,0))</f>
        <v>0</v>
      </c>
      <c r="AH25" s="73">
        <f>$F25*Vychodiská!$D$15*-1*IF(LEN($E25)=4,HLOOKUP($E25+AH$2,Vychodiská!$G$24:$BN$25,2,0),HLOOKUP(VALUE(RIGHT($E25,4))+AH$2,Vychodiská!$G$24:$BN$25,2,0))</f>
        <v>0</v>
      </c>
      <c r="AI25" s="73">
        <f>$F25*Vychodiská!$D$15*-1*IF(LEN($E25)=4,HLOOKUP($E25+AI$2,Vychodiská!$G$24:$BN$25,2,0),HLOOKUP(VALUE(RIGHT($E25,4))+AI$2,Vychodiská!$G$24:$BN$25,2,0))</f>
        <v>0</v>
      </c>
      <c r="AJ25" s="74">
        <f>$F25*Vychodiská!$D$15*-1*IF(LEN($E25)=4,HLOOKUP($E25+AJ$2,Vychodiská!$G$24:$BN$25,2,0),HLOOKUP(VALUE(RIGHT($E25,4))+AJ$2,Vychodiská!$G$24:$BN$25,2,0))</f>
        <v>0</v>
      </c>
      <c r="AK25" s="73">
        <f t="shared" ref="AK25:AK30" si="25">G25</f>
        <v>0</v>
      </c>
      <c r="AL25" s="73">
        <f>SUM($G25:H25)</f>
        <v>0</v>
      </c>
      <c r="AM25" s="73">
        <f>SUM($G25:I25)</f>
        <v>0</v>
      </c>
      <c r="AN25" s="73">
        <f>SUM($G25:J25)</f>
        <v>0</v>
      </c>
      <c r="AO25" s="73">
        <f>SUM($G25:K25)</f>
        <v>0</v>
      </c>
      <c r="AP25" s="73">
        <f>SUM($G25:L25)</f>
        <v>0</v>
      </c>
      <c r="AQ25" s="73">
        <f>SUM($G25:M25)</f>
        <v>0</v>
      </c>
      <c r="AR25" s="73">
        <f>SUM($G25:N25)</f>
        <v>0</v>
      </c>
      <c r="AS25" s="73">
        <f>SUM($G25:O25)</f>
        <v>0</v>
      </c>
      <c r="AT25" s="73">
        <f>SUM($G25:P25)</f>
        <v>0</v>
      </c>
      <c r="AU25" s="73">
        <f>SUM($G25:Q25)</f>
        <v>0</v>
      </c>
      <c r="AV25" s="73">
        <f>SUM($G25:R25)</f>
        <v>0</v>
      </c>
      <c r="AW25" s="73">
        <f>SUM($G25:S25)</f>
        <v>0</v>
      </c>
      <c r="AX25" s="73">
        <f>SUM($G25:T25)</f>
        <v>0</v>
      </c>
      <c r="AY25" s="73">
        <f>SUM($G25:U25)</f>
        <v>0</v>
      </c>
      <c r="AZ25" s="73">
        <f>SUM($G25:V25)</f>
        <v>0</v>
      </c>
      <c r="BA25" s="73">
        <f>SUM($G25:W25)</f>
        <v>0</v>
      </c>
      <c r="BB25" s="73">
        <f>SUM($G25:X25)</f>
        <v>0</v>
      </c>
      <c r="BC25" s="73">
        <f>SUM($G25:Y25)</f>
        <v>0</v>
      </c>
      <c r="BD25" s="73">
        <f>SUM($G25:Z25)</f>
        <v>0</v>
      </c>
      <c r="BE25" s="73">
        <f>SUM($G25:AA25)</f>
        <v>0</v>
      </c>
      <c r="BF25" s="73">
        <f>SUM($G25:AB25)</f>
        <v>0</v>
      </c>
      <c r="BG25" s="73">
        <f>SUM($G25:AC25)</f>
        <v>0</v>
      </c>
      <c r="BH25" s="73">
        <f>SUM($G25:AD25)</f>
        <v>0</v>
      </c>
      <c r="BI25" s="73">
        <f>SUM($G25:AE25)</f>
        <v>0</v>
      </c>
      <c r="BJ25" s="73">
        <f>SUM($G25:AF25)</f>
        <v>0</v>
      </c>
      <c r="BK25" s="73">
        <f>SUM($G25:AG25)</f>
        <v>0</v>
      </c>
      <c r="BL25" s="73">
        <f>SUM($G25:AH25)</f>
        <v>0</v>
      </c>
      <c r="BM25" s="73">
        <f>SUM($G25:AI25)</f>
        <v>0</v>
      </c>
      <c r="BN25" s="73">
        <f>SUM($G25:AJ25)</f>
        <v>0</v>
      </c>
      <c r="BO25" s="76">
        <f>IF(CU25&gt;0,G25/((1+Vychodiská!$C$168)^emisie_CO2!CU25),0)</f>
        <v>0</v>
      </c>
      <c r="BP25" s="73">
        <f>IF(CV25&gt;0,H25/((1+Vychodiská!$C$168)^emisie_CO2!CV25),0)</f>
        <v>0</v>
      </c>
      <c r="BQ25" s="73">
        <f>IF(CW25&gt;0,I25/((1+Vychodiská!$C$168)^emisie_CO2!CW25),0)</f>
        <v>0</v>
      </c>
      <c r="BR25" s="73">
        <f>IF(CX25&gt;0,J25/((1+Vychodiská!$C$168)^emisie_CO2!CX25),0)</f>
        <v>0</v>
      </c>
      <c r="BS25" s="73">
        <f>IF(CY25&gt;0,K25/((1+Vychodiská!$C$168)^emisie_CO2!CY25),0)</f>
        <v>0</v>
      </c>
      <c r="BT25" s="73">
        <f>IF(CZ25&gt;0,L25/((1+Vychodiská!$C$168)^emisie_CO2!CZ25),0)</f>
        <v>0</v>
      </c>
      <c r="BU25" s="73">
        <f>IF(DA25&gt;0,M25/((1+Vychodiská!$C$168)^emisie_CO2!DA25),0)</f>
        <v>0</v>
      </c>
      <c r="BV25" s="73">
        <f>IF(DB25&gt;0,N25/((1+Vychodiská!$C$168)^emisie_CO2!DB25),0)</f>
        <v>0</v>
      </c>
      <c r="BW25" s="73">
        <f>IF(DC25&gt;0,O25/((1+Vychodiská!$C$168)^emisie_CO2!DC25),0)</f>
        <v>0</v>
      </c>
      <c r="BX25" s="73">
        <f>IF(DD25&gt;0,P25/((1+Vychodiská!$C$168)^emisie_CO2!DD25),0)</f>
        <v>0</v>
      </c>
      <c r="BY25" s="73">
        <f>IF(DE25&gt;0,Q25/((1+Vychodiská!$C$168)^emisie_CO2!DE25),0)</f>
        <v>0</v>
      </c>
      <c r="BZ25" s="73">
        <f>IF(DF25&gt;0,R25/((1+Vychodiská!$C$168)^emisie_CO2!DF25),0)</f>
        <v>0</v>
      </c>
      <c r="CA25" s="73">
        <f>IF(DG25&gt;0,S25/((1+Vychodiská!$C$168)^emisie_CO2!DG25),0)</f>
        <v>0</v>
      </c>
      <c r="CB25" s="73">
        <f>IF(DH25&gt;0,T25/((1+Vychodiská!$C$168)^emisie_CO2!DH25),0)</f>
        <v>0</v>
      </c>
      <c r="CC25" s="73">
        <f>IF(DI25&gt;0,U25/((1+Vychodiská!$C$168)^emisie_CO2!DI25),0)</f>
        <v>0</v>
      </c>
      <c r="CD25" s="73">
        <f>IF(DJ25&gt;0,V25/((1+Vychodiská!$C$168)^emisie_CO2!DJ25),0)</f>
        <v>0</v>
      </c>
      <c r="CE25" s="73">
        <f>IF(DK25&gt;0,W25/((1+Vychodiská!$C$168)^emisie_CO2!DK25),0)</f>
        <v>0</v>
      </c>
      <c r="CF25" s="73">
        <f>IF(DL25&gt;0,X25/((1+Vychodiská!$C$168)^emisie_CO2!DL25),0)</f>
        <v>0</v>
      </c>
      <c r="CG25" s="73">
        <f>IF(DM25&gt;0,Y25/((1+Vychodiská!$C$168)^emisie_CO2!DM25),0)</f>
        <v>0</v>
      </c>
      <c r="CH25" s="73">
        <f>IF(DN25&gt;0,Z25/((1+Vychodiská!$C$168)^emisie_CO2!DN25),0)</f>
        <v>0</v>
      </c>
      <c r="CI25" s="73">
        <f>IF(DO25&gt;0,AA25/((1+Vychodiská!$C$168)^emisie_CO2!DO25),0)</f>
        <v>0</v>
      </c>
      <c r="CJ25" s="73">
        <f>IF(DP25&gt;0,AB25/((1+Vychodiská!$C$168)^emisie_CO2!DP25),0)</f>
        <v>0</v>
      </c>
      <c r="CK25" s="73">
        <f>IF(DQ25&gt;0,AC25/((1+Vychodiská!$C$168)^emisie_CO2!DQ25),0)</f>
        <v>0</v>
      </c>
      <c r="CL25" s="73">
        <f>IF(DR25&gt;0,AD25/((1+Vychodiská!$C$168)^emisie_CO2!DR25),0)</f>
        <v>0</v>
      </c>
      <c r="CM25" s="73">
        <f>IF(DS25&gt;0,AE25/((1+Vychodiská!$C$168)^emisie_CO2!DS25),0)</f>
        <v>0</v>
      </c>
      <c r="CN25" s="73">
        <f>IF(DT25&gt;0,AF25/((1+Vychodiská!$C$168)^emisie_CO2!DT25),0)</f>
        <v>0</v>
      </c>
      <c r="CO25" s="73">
        <f>IF(DU25&gt;0,AG25/((1+Vychodiská!$C$168)^emisie_CO2!DU25),0)</f>
        <v>0</v>
      </c>
      <c r="CP25" s="73">
        <f>IF(DV25&gt;0,AH25/((1+Vychodiská!$C$168)^emisie_CO2!DV25),0)</f>
        <v>0</v>
      </c>
      <c r="CQ25" s="73">
        <f>IF(DW25&gt;0,AI25/((1+Vychodiská!$C$168)^emisie_CO2!DW25),0)</f>
        <v>0</v>
      </c>
      <c r="CR25" s="74">
        <f>IF(DX25&gt;0,AJ25/((1+Vychodiská!$C$168)^emisie_CO2!DX25),0)</f>
        <v>0</v>
      </c>
      <c r="CS25" s="77">
        <f t="shared" ref="CS25:CS30" si="26">SUM(BO25:CR25)</f>
        <v>0</v>
      </c>
      <c r="CU25" s="78">
        <f t="shared" ref="CU25:CU30" si="27">(VALUE(RIGHT(E25,4))-VALUE(LEFT(E25,4)))+2</f>
        <v>3</v>
      </c>
      <c r="CV25" s="78">
        <f t="shared" ref="CV25:CV30" si="28">IF(CU25=0,0,IF(CV$2&gt;$D25,0,CU25+1))</f>
        <v>4</v>
      </c>
      <c r="CW25" s="78">
        <f t="shared" ref="CW25:CW30" si="29">IF(CV25=0,0,IF(CW$2&gt;$D25,0,CV25+1))</f>
        <v>5</v>
      </c>
      <c r="CX25" s="78">
        <f t="shared" ref="CX25:CX30" si="30">IF(CW25=0,0,IF(CX$2&gt;$D25,0,CW25+1))</f>
        <v>6</v>
      </c>
      <c r="CY25" s="78">
        <f t="shared" ref="CY25:CY30" si="31">IF(CX25=0,0,IF(CY$2&gt;$D25,0,CX25+1))</f>
        <v>7</v>
      </c>
      <c r="CZ25" s="78">
        <f t="shared" ref="CZ25:CZ30" si="32">IF(CY25=0,0,IF(CZ$2&gt;$D25,0,CY25+1))</f>
        <v>8</v>
      </c>
      <c r="DA25" s="78">
        <f t="shared" ref="DA25:DA30" si="33">IF(CZ25=0,0,IF(DA$2&gt;$D25,0,CZ25+1))</f>
        <v>9</v>
      </c>
      <c r="DB25" s="78">
        <f t="shared" ref="DB25:DB30" si="34">IF(DA25=0,0,IF(DB$2&gt;$D25,0,DA25+1))</f>
        <v>10</v>
      </c>
      <c r="DC25" s="78">
        <f t="shared" ref="DC25:DC30" si="35">IF(DB25=0,0,IF(DC$2&gt;$D25,0,DB25+1))</f>
        <v>11</v>
      </c>
      <c r="DD25" s="78">
        <f t="shared" ref="DD25:DD30" si="36">IF(DC25=0,0,IF(DD$2&gt;$D25,0,DC25+1))</f>
        <v>12</v>
      </c>
      <c r="DE25" s="78">
        <f t="shared" ref="DE25:DE30" si="37">IF(DD25=0,0,IF(DE$2&gt;$D25,0,DD25+1))</f>
        <v>13</v>
      </c>
      <c r="DF25" s="78">
        <f t="shared" ref="DF25:DF30" si="38">IF(DE25=0,0,IF(DF$2&gt;$D25,0,DE25+1))</f>
        <v>14</v>
      </c>
      <c r="DG25" s="78">
        <f t="shared" ref="DG25:DG30" si="39">IF(DF25=0,0,IF(DG$2&gt;$D25,0,DF25+1))</f>
        <v>15</v>
      </c>
      <c r="DH25" s="78">
        <f t="shared" ref="DH25:DH30" si="40">IF(DG25=0,0,IF(DH$2&gt;$D25,0,DG25+1))</f>
        <v>16</v>
      </c>
      <c r="DI25" s="78">
        <f t="shared" ref="DI25:DI30" si="41">IF(DH25=0,0,IF(DI$2&gt;$D25,0,DH25+1))</f>
        <v>17</v>
      </c>
      <c r="DJ25" s="78">
        <f t="shared" ref="DJ25:DJ30" si="42">IF(DI25=0,0,IF(DJ$2&gt;$D25,0,DI25+1))</f>
        <v>18</v>
      </c>
      <c r="DK25" s="78">
        <f t="shared" ref="DK25:DK30" si="43">IF(DJ25=0,0,IF(DK$2&gt;$D25,0,DJ25+1))</f>
        <v>19</v>
      </c>
      <c r="DL25" s="78">
        <f t="shared" ref="DL25:DL30" si="44">IF(DK25=0,0,IF(DL$2&gt;$D25,0,DK25+1))</f>
        <v>20</v>
      </c>
      <c r="DM25" s="78">
        <f t="shared" ref="DM25:DM30" si="45">IF(DL25=0,0,IF(DM$2&gt;$D25,0,DL25+1))</f>
        <v>21</v>
      </c>
      <c r="DN25" s="78">
        <f t="shared" ref="DN25:DN30" si="46">IF(DM25=0,0,IF(DN$2&gt;$D25,0,DM25+1))</f>
        <v>22</v>
      </c>
      <c r="DO25" s="78">
        <f t="shared" ref="DO25:DO30" si="47">IF(DN25=0,0,IF(DO$2&gt;$D25,0,DN25+1))</f>
        <v>0</v>
      </c>
      <c r="DP25" s="78">
        <f t="shared" ref="DP25:DP30" si="48">IF(DO25=0,0,IF(DP$2&gt;$D25,0,DO25+1))</f>
        <v>0</v>
      </c>
      <c r="DQ25" s="78">
        <f t="shared" ref="DQ25:DQ30" si="49">IF(DP25=0,0,IF(DQ$2&gt;$D25,0,DP25+1))</f>
        <v>0</v>
      </c>
      <c r="DR25" s="78">
        <f t="shared" ref="DR25:DR30" si="50">IF(DQ25=0,0,IF(DR$2&gt;$D25,0,DQ25+1))</f>
        <v>0</v>
      </c>
      <c r="DS25" s="78">
        <f t="shared" ref="DS25:DS30" si="51">IF(DR25=0,0,IF(DS$2&gt;$D25,0,DR25+1))</f>
        <v>0</v>
      </c>
      <c r="DT25" s="78">
        <f t="shared" ref="DT25:DT30" si="52">IF(DS25=0,0,IF(DT$2&gt;$D25,0,DS25+1))</f>
        <v>0</v>
      </c>
      <c r="DU25" s="78">
        <f t="shared" ref="DU25:DU30" si="53">IF(DT25=0,0,IF(DU$2&gt;$D25,0,DT25+1))</f>
        <v>0</v>
      </c>
      <c r="DV25" s="78">
        <f t="shared" ref="DV25:DV30" si="54">IF(DU25=0,0,IF(DV$2&gt;$D25,0,DU25+1))</f>
        <v>0</v>
      </c>
      <c r="DW25" s="78">
        <f t="shared" ref="DW25:DW30" si="55">IF(DV25=0,0,IF(DW$2&gt;$D25,0,DV25+1))</f>
        <v>0</v>
      </c>
      <c r="DX25" s="79">
        <f t="shared" ref="DX25:DX30" si="56">IF(DW25=0,0,IF(DX$2&gt;$D25,0,DW25+1))</f>
        <v>0</v>
      </c>
    </row>
    <row r="26" spans="1:128" ht="28.5" customHeight="1" x14ac:dyDescent="0.45">
      <c r="A26" s="70">
        <v>27</v>
      </c>
      <c r="B26" s="81" t="s">
        <v>146</v>
      </c>
      <c r="C26" s="71" t="str">
        <f>INDEX(Data!$D$3:$D$29,MATCH(emisie_CO2!A26,Data!$A$3:$A$29,0))</f>
        <v>Rekonštrukcia horúcovodného potrubia vetiev Zvolen-Sekier a Zvolen-Zlatý Potok /časť SO 300 HV Rozvod Zvolen-Sekier</v>
      </c>
      <c r="D26" s="72">
        <f>INDEX(Data!$M$3:$M$29,MATCH(emisie_CO2!A26,Data!$A$3:$A$29,0))</f>
        <v>30</v>
      </c>
      <c r="E26" s="72" t="str">
        <f>INDEX(Data!$J$3:$J$29,MATCH(emisie_CO2!A26,Data!$A$3:$A$29,0))</f>
        <v>2024 - 2026</v>
      </c>
      <c r="F26" s="74">
        <f>INDEX(Data!$U$3:$U$29,MATCH(emisie_CO2!A26,Data!$A$3:$A$29,0))</f>
        <v>-15.167</v>
      </c>
      <c r="G26" s="73">
        <f>$F26*Vychodiská!$D$15*-1*IF(LEN($E26)=4,HLOOKUP($E26+G$2,Vychodiská!$G$24:$BN$25,2,0),HLOOKUP(VALUE(RIGHT($E26,4))+G$2,Vychodiská!$G$24:$BN$25,2,0))</f>
        <v>637.01400000000001</v>
      </c>
      <c r="H26" s="73">
        <f>$F26*Vychodiská!$D$15*-1*IF(LEN($E26)=4,HLOOKUP($E26+H$2,Vychodiská!$G$24:$BN$25,2,0),HLOOKUP(VALUE(RIGHT($E26,4))+H$2,Vychodiská!$G$24:$BN$25,2,0))</f>
        <v>652.18100000000004</v>
      </c>
      <c r="I26" s="73">
        <f>$F26*Vychodiská!$D$15*-1*IF(LEN($E26)=4,HLOOKUP($E26+I$2,Vychodiská!$G$24:$BN$25,2,0),HLOOKUP(VALUE(RIGHT($E26,4))+I$2,Vychodiská!$G$24:$BN$25,2,0))</f>
        <v>667.34799999999996</v>
      </c>
      <c r="J26" s="73">
        <f>$F26*Vychodiská!$D$15*-1*IF(LEN($E26)=4,HLOOKUP($E26+J$2,Vychodiská!$G$24:$BN$25,2,0),HLOOKUP(VALUE(RIGHT($E26,4))+J$2,Vychodiská!$G$24:$BN$25,2,0))</f>
        <v>682.51499999999999</v>
      </c>
      <c r="K26" s="73">
        <f>$F26*Vychodiská!$D$15*-1*IF(LEN($E26)=4,HLOOKUP($E26+K$2,Vychodiská!$G$24:$BN$25,2,0),HLOOKUP(VALUE(RIGHT($E26,4))+K$2,Vychodiská!$G$24:$BN$25,2,0))</f>
        <v>690.09849999999994</v>
      </c>
      <c r="L26" s="73">
        <f>$F26*Vychodiská!$D$15*-1*IF(LEN($E26)=4,HLOOKUP($E26+L$2,Vychodiská!$G$24:$BN$25,2,0),HLOOKUP(VALUE(RIGHT($E26,4))+L$2,Vychodiská!$G$24:$BN$25,2,0))</f>
        <v>697.68200000000002</v>
      </c>
      <c r="M26" s="73">
        <f>$F26*Vychodiská!$D$15*-1*IF(LEN($E26)=4,HLOOKUP($E26+M$2,Vychodiská!$G$24:$BN$25,2,0),HLOOKUP(VALUE(RIGHT($E26,4))+M$2,Vychodiská!$G$24:$BN$25,2,0))</f>
        <v>705.26549999999997</v>
      </c>
      <c r="N26" s="73">
        <f>$F26*Vychodiská!$D$15*-1*IF(LEN($E26)=4,HLOOKUP($E26+N$2,Vychodiská!$G$24:$BN$25,2,0),HLOOKUP(VALUE(RIGHT($E26,4))+N$2,Vychodiská!$G$24:$BN$25,2,0))</f>
        <v>712.84900000000005</v>
      </c>
      <c r="O26" s="73">
        <f>$F26*Vychodiská!$D$15*-1*IF(LEN($E26)=4,HLOOKUP($E26+O$2,Vychodiská!$G$24:$BN$25,2,0),HLOOKUP(VALUE(RIGHT($E26,4))+O$2,Vychodiská!$G$24:$BN$25,2,0))</f>
        <v>720.4325</v>
      </c>
      <c r="P26" s="73">
        <f>$F26*Vychodiská!$D$15*-1*IF(LEN($E26)=4,HLOOKUP($E26+P$2,Vychodiská!$G$24:$BN$25,2,0),HLOOKUP(VALUE(RIGHT($E26,4))+P$2,Vychodiská!$G$24:$BN$25,2,0))</f>
        <v>728.01599999999996</v>
      </c>
      <c r="Q26" s="73">
        <f>$F26*Vychodiská!$D$15*-1*IF(LEN($E26)=4,HLOOKUP($E26+Q$2,Vychodiská!$G$24:$BN$25,2,0),HLOOKUP(VALUE(RIGHT($E26,4))+Q$2,Vychodiská!$G$24:$BN$25,2,0))</f>
        <v>735.59950000000003</v>
      </c>
      <c r="R26" s="73">
        <f>$F26*Vychodiská!$D$15*-1*IF(LEN($E26)=4,HLOOKUP($E26+R$2,Vychodiská!$G$24:$BN$25,2,0),HLOOKUP(VALUE(RIGHT($E26,4))+R$2,Vychodiská!$G$24:$BN$25,2,0))</f>
        <v>743.18299999999999</v>
      </c>
      <c r="S26" s="73">
        <f>$F26*Vychodiská!$D$15*-1*IF(LEN($E26)=4,HLOOKUP($E26+S$2,Vychodiská!$G$24:$BN$25,2,0),HLOOKUP(VALUE(RIGHT($E26,4))+S$2,Vychodiská!$G$24:$BN$25,2,0))</f>
        <v>750.76649999999995</v>
      </c>
      <c r="T26" s="73">
        <f>$F26*Vychodiská!$D$15*-1*IF(LEN($E26)=4,HLOOKUP($E26+T$2,Vychodiská!$G$24:$BN$25,2,0),HLOOKUP(VALUE(RIGHT($E26,4))+T$2,Vychodiská!$G$24:$BN$25,2,0))</f>
        <v>758.35</v>
      </c>
      <c r="U26" s="73">
        <f>$F26*Vychodiská!$D$15*-1*IF(LEN($E26)=4,HLOOKUP($E26+U$2,Vychodiská!$G$24:$BN$25,2,0),HLOOKUP(VALUE(RIGHT($E26,4))+U$2,Vychodiská!$G$24:$BN$25,2,0))</f>
        <v>765.93349999999998</v>
      </c>
      <c r="V26" s="73">
        <f>$F26*Vychodiská!$D$15*-1*IF(LEN($E26)=4,HLOOKUP($E26+V$2,Vychodiská!$G$24:$BN$25,2,0),HLOOKUP(VALUE(RIGHT($E26,4))+V$2,Vychodiská!$G$24:$BN$25,2,0))</f>
        <v>773.51699999999994</v>
      </c>
      <c r="W26" s="73">
        <f>$F26*Vychodiská!$D$15*-1*IF(LEN($E26)=4,HLOOKUP($E26+W$2,Vychodiská!$G$24:$BN$25,2,0),HLOOKUP(VALUE(RIGHT($E26,4))+W$2,Vychodiská!$G$24:$BN$25,2,0))</f>
        <v>781.10050000000001</v>
      </c>
      <c r="X26" s="73">
        <f>$F26*Vychodiská!$D$15*-1*IF(LEN($E26)=4,HLOOKUP($E26+X$2,Vychodiská!$G$24:$BN$25,2,0),HLOOKUP(VALUE(RIGHT($E26,4))+X$2,Vychodiská!$G$24:$BN$25,2,0))</f>
        <v>788.68399999999997</v>
      </c>
      <c r="Y26" s="73">
        <f>$F26*Vychodiská!$D$15*-1*IF(LEN($E26)=4,HLOOKUP($E26+Y$2,Vychodiská!$G$24:$BN$25,2,0),HLOOKUP(VALUE(RIGHT($E26,4))+Y$2,Vychodiská!$G$24:$BN$25,2,0))</f>
        <v>796.26750000000004</v>
      </c>
      <c r="Z26" s="73">
        <f>$F26*Vychodiská!$D$15*-1*IF(LEN($E26)=4,HLOOKUP($E26+Z$2,Vychodiská!$G$24:$BN$25,2,0),HLOOKUP(VALUE(RIGHT($E26,4))+Z$2,Vychodiská!$G$24:$BN$25,2,0))</f>
        <v>803.851</v>
      </c>
      <c r="AA26" s="73">
        <f>$F26*Vychodiská!$D$15*-1*IF(LEN($E26)=4,HLOOKUP($E26+AA$2,Vychodiská!$G$24:$BN$25,2,0),HLOOKUP(VALUE(RIGHT($E26,4))+AA$2,Vychodiská!$G$24:$BN$25,2,0))</f>
        <v>811.43449999999996</v>
      </c>
      <c r="AB26" s="73">
        <f>$F26*Vychodiská!$D$15*-1*IF(LEN($E26)=4,HLOOKUP($E26+AB$2,Vychodiská!$G$24:$BN$25,2,0),HLOOKUP(VALUE(RIGHT($E26,4))+AB$2,Vychodiská!$G$24:$BN$25,2,0))</f>
        <v>819.01800000000003</v>
      </c>
      <c r="AC26" s="73">
        <f>$F26*Vychodiská!$D$15*-1*IF(LEN($E26)=4,HLOOKUP($E26+AC$2,Vychodiská!$G$24:$BN$25,2,0),HLOOKUP(VALUE(RIGHT($E26,4))+AC$2,Vychodiská!$G$24:$BN$25,2,0))</f>
        <v>826.60149999999999</v>
      </c>
      <c r="AD26" s="73">
        <f>$F26*Vychodiská!$D$15*-1*IF(LEN($E26)=4,HLOOKUP($E26+AD$2,Vychodiská!$G$24:$BN$25,2,0),HLOOKUP(VALUE(RIGHT($E26,4))+AD$2,Vychodiská!$G$24:$BN$25,2,0))</f>
        <v>834.18499999999995</v>
      </c>
      <c r="AE26" s="73">
        <f>$F26*Vychodiská!$D$15*-1*IF(LEN($E26)=4,HLOOKUP($E26+AE$2,Vychodiská!$G$24:$BN$25,2,0),HLOOKUP(VALUE(RIGHT($E26,4))+AE$2,Vychodiská!$G$24:$BN$25,2,0))</f>
        <v>841.76850000000002</v>
      </c>
      <c r="AF26" s="73">
        <f>$F26*Vychodiská!$D$15*-1*IF(LEN($E26)=4,HLOOKUP($E26+AF$2,Vychodiská!$G$24:$BN$25,2,0),HLOOKUP(VALUE(RIGHT($E26,4))+AF$2,Vychodiská!$G$24:$BN$25,2,0))</f>
        <v>849.35199999999998</v>
      </c>
      <c r="AG26" s="73">
        <f>$F26*Vychodiská!$D$15*-1*IF(LEN($E26)=4,HLOOKUP($E26+AG$2,Vychodiská!$G$24:$BN$25,2,0),HLOOKUP(VALUE(RIGHT($E26,4))+AG$2,Vychodiská!$G$24:$BN$25,2,0))</f>
        <v>856.93549999999993</v>
      </c>
      <c r="AH26" s="73">
        <f>$F26*Vychodiská!$D$15*-1*IF(LEN($E26)=4,HLOOKUP($E26+AH$2,Vychodiská!$G$24:$BN$25,2,0),HLOOKUP(VALUE(RIGHT($E26,4))+AH$2,Vychodiská!$G$24:$BN$25,2,0))</f>
        <v>864.51900000000001</v>
      </c>
      <c r="AI26" s="73">
        <f>$F26*Vychodiská!$D$15*-1*IF(LEN($E26)=4,HLOOKUP($E26+AI$2,Vychodiská!$G$24:$BN$25,2,0),HLOOKUP(VALUE(RIGHT($E26,4))+AI$2,Vychodiská!$G$24:$BN$25,2,0))</f>
        <v>872.10249999999996</v>
      </c>
      <c r="AJ26" s="74">
        <f>$F26*Vychodiská!$D$15*-1*IF(LEN($E26)=4,HLOOKUP($E26+AJ$2,Vychodiská!$G$24:$BN$25,2,0),HLOOKUP(VALUE(RIGHT($E26,4))+AJ$2,Vychodiská!$G$24:$BN$25,2,0))</f>
        <v>879.68600000000004</v>
      </c>
      <c r="AK26" s="73">
        <f t="shared" si="25"/>
        <v>637.01400000000001</v>
      </c>
      <c r="AL26" s="73">
        <f>SUM($G26:H26)</f>
        <v>1289.1950000000002</v>
      </c>
      <c r="AM26" s="73">
        <f>SUM($G26:I26)</f>
        <v>1956.5430000000001</v>
      </c>
      <c r="AN26" s="73">
        <f>SUM($G26:J26)</f>
        <v>2639.058</v>
      </c>
      <c r="AO26" s="73">
        <f>SUM($G26:K26)</f>
        <v>3329.1565000000001</v>
      </c>
      <c r="AP26" s="73">
        <f>SUM($G26:L26)</f>
        <v>4026.8384999999998</v>
      </c>
      <c r="AQ26" s="73">
        <f>SUM($G26:M26)</f>
        <v>4732.1039999999994</v>
      </c>
      <c r="AR26" s="73">
        <f>SUM($G26:N26)</f>
        <v>5444.9529999999995</v>
      </c>
      <c r="AS26" s="73">
        <f>SUM($G26:O26)</f>
        <v>6165.3854999999994</v>
      </c>
      <c r="AT26" s="73">
        <f>SUM($G26:P26)</f>
        <v>6893.401499999999</v>
      </c>
      <c r="AU26" s="73">
        <f>SUM($G26:Q26)</f>
        <v>7629.0009999999993</v>
      </c>
      <c r="AV26" s="73">
        <f>SUM($G26:R26)</f>
        <v>8372.1839999999993</v>
      </c>
      <c r="AW26" s="73">
        <f>SUM($G26:S26)</f>
        <v>9122.950499999999</v>
      </c>
      <c r="AX26" s="73">
        <f>SUM($G26:T26)</f>
        <v>9881.3004999999994</v>
      </c>
      <c r="AY26" s="73">
        <f>SUM($G26:U26)</f>
        <v>10647.233999999999</v>
      </c>
      <c r="AZ26" s="73">
        <f>SUM($G26:V26)</f>
        <v>11420.750999999998</v>
      </c>
      <c r="BA26" s="73">
        <f>SUM($G26:W26)</f>
        <v>12201.851499999999</v>
      </c>
      <c r="BB26" s="73">
        <f>SUM($G26:X26)</f>
        <v>12990.535499999998</v>
      </c>
      <c r="BC26" s="73">
        <f>SUM($G26:Y26)</f>
        <v>13786.802999999998</v>
      </c>
      <c r="BD26" s="73">
        <f>SUM($G26:Z26)</f>
        <v>14590.653999999999</v>
      </c>
      <c r="BE26" s="73">
        <f>SUM($G26:AA26)</f>
        <v>15402.088499999998</v>
      </c>
      <c r="BF26" s="73">
        <f>SUM($G26:AB26)</f>
        <v>16221.106499999998</v>
      </c>
      <c r="BG26" s="73">
        <f>SUM($G26:AC26)</f>
        <v>17047.707999999999</v>
      </c>
      <c r="BH26" s="73">
        <f>SUM($G26:AD26)</f>
        <v>17881.893</v>
      </c>
      <c r="BI26" s="73">
        <f>SUM($G26:AE26)</f>
        <v>18723.661499999998</v>
      </c>
      <c r="BJ26" s="73">
        <f>SUM($G26:AF26)</f>
        <v>19573.013499999997</v>
      </c>
      <c r="BK26" s="73">
        <f>SUM($G26:AG26)</f>
        <v>20429.948999999997</v>
      </c>
      <c r="BL26" s="73">
        <f>SUM($G26:AH26)</f>
        <v>21294.467999999997</v>
      </c>
      <c r="BM26" s="73">
        <f>SUM($G26:AI26)</f>
        <v>22166.570499999998</v>
      </c>
      <c r="BN26" s="73">
        <f>SUM($G26:AJ26)</f>
        <v>23046.2565</v>
      </c>
      <c r="BO26" s="76">
        <f>IF(CU26&gt;0,G26/((1+Vychodiská!$C$168)^emisie_CO2!CU26),0)</f>
        <v>524.07299427707596</v>
      </c>
      <c r="BP26" s="73">
        <f>IF(CV26&gt;0,H26/((1+Vychodiská!$C$168)^emisie_CO2!CV26),0)</f>
        <v>511.00087877356606</v>
      </c>
      <c r="BQ26" s="73">
        <f>IF(CW26&gt;0,I26/((1+Vychodiská!$C$168)^emisie_CO2!CW26),0)</f>
        <v>497.98535251466018</v>
      </c>
      <c r="BR26" s="73">
        <f>IF(CX26&gt;0,J26/((1+Vychodiská!$C$168)^emisie_CO2!CX26),0)</f>
        <v>485.05066803375985</v>
      </c>
      <c r="BS26" s="73">
        <f>IF(CY26&gt;0,K26/((1+Vychodiská!$C$168)^emisie_CO2!CY26),0)</f>
        <v>467.08582847695396</v>
      </c>
      <c r="BT26" s="73">
        <f>IF(CZ26&gt;0,L26/((1+Vychodiská!$C$168)^emisie_CO2!CZ26),0)</f>
        <v>449.73203788466526</v>
      </c>
      <c r="BU26" s="73">
        <f>IF(DA26&gt;0,M26/((1+Vychodiská!$C$168)^emisie_CO2!DA26),0)</f>
        <v>432.97183771505036</v>
      </c>
      <c r="BV26" s="73">
        <f>IF(DB26&gt;0,N26/((1+Vychodiská!$C$168)^emisie_CO2!DB26),0)</f>
        <v>416.78804654597786</v>
      </c>
      <c r="BW26" s="73">
        <f>IF(DC26&gt;0,O26/((1+Vychodiská!$C$168)^emisie_CO2!DC26),0)</f>
        <v>401.16377327120466</v>
      </c>
      <c r="BX26" s="73">
        <f>IF(DD26&gt;0,P26/((1+Vychodiská!$C$168)^emisie_CO2!DD26),0)</f>
        <v>386.08242841138485</v>
      </c>
      <c r="BY26" s="73">
        <f>IF(DE26&gt;0,Q26/((1+Vychodiská!$C$168)^emisie_CO2!DE26),0)</f>
        <v>371.52773368952717</v>
      </c>
      <c r="BZ26" s="73">
        <f>IF(DF26&gt;0,R26/((1+Vychodiská!$C$168)^emisie_CO2!DF26),0)</f>
        <v>357.48373001054148</v>
      </c>
      <c r="CA26" s="73">
        <f>IF(DG26&gt;0,S26/((1+Vychodiská!$C$168)^emisie_CO2!DG26),0)</f>
        <v>343.93478397515656</v>
      </c>
      <c r="CB26" s="73">
        <f>IF(DH26&gt;0,T26/((1+Vychodiská!$C$168)^emisie_CO2!DH26),0)</f>
        <v>330.86559304969364</v>
      </c>
      <c r="CC26" s="73">
        <f>IF(DI26&gt;0,U26/((1+Vychodiská!$C$168)^emisie_CO2!DI26),0)</f>
        <v>318.26118950494339</v>
      </c>
      <c r="CD26" s="73">
        <f>IF(DJ26&gt;0,V26/((1+Vychodiská!$C$168)^emisie_CO2!DJ26),0)</f>
        <v>306.10694322964849</v>
      </c>
      <c r="CE26" s="73">
        <f>IF(DK26&gt;0,W26/((1+Vychodiská!$C$168)^emisie_CO2!DK26),0)</f>
        <v>294.38856351684223</v>
      </c>
      <c r="CF26" s="73">
        <f>IF(DL26&gt;0,X26/((1+Vychodiská!$C$168)^emisie_CO2!DL26),0)</f>
        <v>283.09209991448535</v>
      </c>
      <c r="CG26" s="73">
        <f>IF(DM26&gt;0,Y26/((1+Vychodiská!$C$168)^emisie_CO2!DM26),0)</f>
        <v>272.20394222546673</v>
      </c>
      <c r="CH26" s="73">
        <f>IF(DN26&gt;0,Z26/((1+Vychodiská!$C$168)^emisie_CO2!DN26),0)</f>
        <v>261.71081973604953</v>
      </c>
      <c r="CI26" s="73">
        <f>IF(DO26&gt;0,AA26/((1+Vychodiská!$C$168)^emisie_CO2!DO26),0)</f>
        <v>251.59979974624713</v>
      </c>
      <c r="CJ26" s="73">
        <f>IF(DP26&gt;0,AB26/((1+Vychodiská!$C$168)^emisie_CO2!DP26),0)</f>
        <v>241.85828547035771</v>
      </c>
      <c r="CK26" s="73">
        <f>IF(DQ26&gt;0,AC26/((1+Vychodiská!$C$168)^emisie_CO2!DQ26),0)</f>
        <v>232.47401337097875</v>
      </c>
      <c r="CL26" s="73">
        <f>IF(DR26&gt;0,AD26/((1+Vychodiská!$C$168)^emisie_CO2!DR26),0)</f>
        <v>223.43504998521328</v>
      </c>
      <c r="CM26" s="73">
        <f>IF(DS26&gt;0,AE26/((1+Vychodiská!$C$168)^emisie_CO2!DS26),0)</f>
        <v>214.72978829747774</v>
      </c>
      <c r="CN26" s="73">
        <f>IF(DT26&gt;0,AF26/((1+Vychodiská!$C$168)^emisie_CO2!DT26),0)</f>
        <v>206.34694370928787</v>
      </c>
      <c r="CO26" s="73">
        <f>IF(DU26&gt;0,AG26/((1+Vychodiská!$C$168)^emisie_CO2!DU26),0)</f>
        <v>198.27554965263212</v>
      </c>
      <c r="CP26" s="73">
        <f>IF(DV26&gt;0,AH26/((1+Vychodiská!$C$168)^emisie_CO2!DV26),0)</f>
        <v>190.5049528900131</v>
      </c>
      <c r="CQ26" s="73">
        <f>IF(DW26&gt;0,AI26/((1+Vychodiská!$C$168)^emisie_CO2!DW26),0)</f>
        <v>183.02480854094827</v>
      </c>
      <c r="CR26" s="74">
        <f>IF(DX26&gt;0,AJ26/((1+Vychodiská!$C$168)^emisie_CO2!DX26),0)</f>
        <v>175.82507487163559</v>
      </c>
      <c r="CS26" s="77">
        <f t="shared" si="26"/>
        <v>9829.5835112914447</v>
      </c>
      <c r="CU26" s="78">
        <f t="shared" si="27"/>
        <v>4</v>
      </c>
      <c r="CV26" s="78">
        <f t="shared" si="28"/>
        <v>5</v>
      </c>
      <c r="CW26" s="78">
        <f t="shared" si="29"/>
        <v>6</v>
      </c>
      <c r="CX26" s="78">
        <f t="shared" si="30"/>
        <v>7</v>
      </c>
      <c r="CY26" s="78">
        <f t="shared" si="31"/>
        <v>8</v>
      </c>
      <c r="CZ26" s="78">
        <f t="shared" si="32"/>
        <v>9</v>
      </c>
      <c r="DA26" s="78">
        <f t="shared" si="33"/>
        <v>10</v>
      </c>
      <c r="DB26" s="78">
        <f t="shared" si="34"/>
        <v>11</v>
      </c>
      <c r="DC26" s="78">
        <f t="shared" si="35"/>
        <v>12</v>
      </c>
      <c r="DD26" s="78">
        <f t="shared" si="36"/>
        <v>13</v>
      </c>
      <c r="DE26" s="78">
        <f t="shared" si="37"/>
        <v>14</v>
      </c>
      <c r="DF26" s="78">
        <f t="shared" si="38"/>
        <v>15</v>
      </c>
      <c r="DG26" s="78">
        <f t="shared" si="39"/>
        <v>16</v>
      </c>
      <c r="DH26" s="78">
        <f t="shared" si="40"/>
        <v>17</v>
      </c>
      <c r="DI26" s="78">
        <f t="shared" si="41"/>
        <v>18</v>
      </c>
      <c r="DJ26" s="78">
        <f t="shared" si="42"/>
        <v>19</v>
      </c>
      <c r="DK26" s="78">
        <f t="shared" si="43"/>
        <v>20</v>
      </c>
      <c r="DL26" s="78">
        <f t="shared" si="44"/>
        <v>21</v>
      </c>
      <c r="DM26" s="78">
        <f t="shared" si="45"/>
        <v>22</v>
      </c>
      <c r="DN26" s="78">
        <f t="shared" si="46"/>
        <v>23</v>
      </c>
      <c r="DO26" s="78">
        <f t="shared" si="47"/>
        <v>24</v>
      </c>
      <c r="DP26" s="78">
        <f t="shared" si="48"/>
        <v>25</v>
      </c>
      <c r="DQ26" s="78">
        <f t="shared" si="49"/>
        <v>26</v>
      </c>
      <c r="DR26" s="78">
        <f t="shared" si="50"/>
        <v>27</v>
      </c>
      <c r="DS26" s="78">
        <f t="shared" si="51"/>
        <v>28</v>
      </c>
      <c r="DT26" s="78">
        <f t="shared" si="52"/>
        <v>29</v>
      </c>
      <c r="DU26" s="78">
        <f t="shared" si="53"/>
        <v>30</v>
      </c>
      <c r="DV26" s="78">
        <f t="shared" si="54"/>
        <v>31</v>
      </c>
      <c r="DW26" s="78">
        <f t="shared" si="55"/>
        <v>32</v>
      </c>
      <c r="DX26" s="79">
        <f t="shared" si="56"/>
        <v>33</v>
      </c>
    </row>
    <row r="27" spans="1:128" ht="28.5" customHeight="1" x14ac:dyDescent="0.45">
      <c r="A27" s="70">
        <v>28</v>
      </c>
      <c r="B27" s="81" t="s">
        <v>146</v>
      </c>
      <c r="C27" s="71" t="str">
        <f>INDEX(Data!$D$3:$D$29,MATCH(emisie_CO2!A27,Data!$A$3:$A$29,0))</f>
        <v>Rekonštrukcia horúcovodného potrubia vetiev Zvolen-Sekier a Zvolen-Zlatý Potok /časť SO 400 HV Rozvod Zvolen-Zlatý Potok a akumulácia tepla</v>
      </c>
      <c r="D27" s="72">
        <f>INDEX(Data!$M$3:$M$29,MATCH(emisie_CO2!A27,Data!$A$3:$A$29,0))</f>
        <v>30</v>
      </c>
      <c r="E27" s="72">
        <f>INDEX(Data!$J$3:$J$29,MATCH(emisie_CO2!A27,Data!$A$3:$A$29,0))</f>
        <v>2024</v>
      </c>
      <c r="F27" s="74">
        <f>INDEX(Data!$U$3:$U$29,MATCH(emisie_CO2!A27,Data!$A$3:$A$29,0))</f>
        <v>-2341</v>
      </c>
      <c r="G27" s="73">
        <f>$F27*Vychodiská!$D$15*-1*IF(LEN($E27)=4,HLOOKUP($E27+G$2,Vychodiská!$G$24:$BN$25,2,0),HLOOKUP(VALUE(RIGHT($E27,4))+G$2,Vychodiská!$G$24:$BN$25,2,0))</f>
        <v>93640</v>
      </c>
      <c r="H27" s="73">
        <f>$F27*Vychodiská!$D$15*-1*IF(LEN($E27)=4,HLOOKUP($E27+H$2,Vychodiská!$G$24:$BN$25,2,0),HLOOKUP(VALUE(RIGHT($E27,4))+H$2,Vychodiská!$G$24:$BN$25,2,0))</f>
        <v>95981</v>
      </c>
      <c r="I27" s="73">
        <f>$F27*Vychodiská!$D$15*-1*IF(LEN($E27)=4,HLOOKUP($E27+I$2,Vychodiská!$G$24:$BN$25,2,0),HLOOKUP(VALUE(RIGHT($E27,4))+I$2,Vychodiská!$G$24:$BN$25,2,0))</f>
        <v>98322</v>
      </c>
      <c r="J27" s="73">
        <f>$F27*Vychodiská!$D$15*-1*IF(LEN($E27)=4,HLOOKUP($E27+J$2,Vychodiská!$G$24:$BN$25,2,0),HLOOKUP(VALUE(RIGHT($E27,4))+J$2,Vychodiská!$G$24:$BN$25,2,0))</f>
        <v>100663</v>
      </c>
      <c r="K27" s="73">
        <f>$F27*Vychodiská!$D$15*-1*IF(LEN($E27)=4,HLOOKUP($E27+K$2,Vychodiská!$G$24:$BN$25,2,0),HLOOKUP(VALUE(RIGHT($E27,4))+K$2,Vychodiská!$G$24:$BN$25,2,0))</f>
        <v>103004</v>
      </c>
      <c r="L27" s="73">
        <f>$F27*Vychodiská!$D$15*-1*IF(LEN($E27)=4,HLOOKUP($E27+L$2,Vychodiská!$G$24:$BN$25,2,0),HLOOKUP(VALUE(RIGHT($E27,4))+L$2,Vychodiská!$G$24:$BN$25,2,0))</f>
        <v>105345</v>
      </c>
      <c r="M27" s="73">
        <f>$F27*Vychodiská!$D$15*-1*IF(LEN($E27)=4,HLOOKUP($E27+M$2,Vychodiská!$G$24:$BN$25,2,0),HLOOKUP(VALUE(RIGHT($E27,4))+M$2,Vychodiská!$G$24:$BN$25,2,0))</f>
        <v>106515.5</v>
      </c>
      <c r="N27" s="73">
        <f>$F27*Vychodiská!$D$15*-1*IF(LEN($E27)=4,HLOOKUP($E27+N$2,Vychodiská!$G$24:$BN$25,2,0),HLOOKUP(VALUE(RIGHT($E27,4))+N$2,Vychodiská!$G$24:$BN$25,2,0))</f>
        <v>107686</v>
      </c>
      <c r="O27" s="73">
        <f>$F27*Vychodiská!$D$15*-1*IF(LEN($E27)=4,HLOOKUP($E27+O$2,Vychodiská!$G$24:$BN$25,2,0),HLOOKUP(VALUE(RIGHT($E27,4))+O$2,Vychodiská!$G$24:$BN$25,2,0))</f>
        <v>108856.5</v>
      </c>
      <c r="P27" s="73">
        <f>$F27*Vychodiská!$D$15*-1*IF(LEN($E27)=4,HLOOKUP($E27+P$2,Vychodiská!$G$24:$BN$25,2,0),HLOOKUP(VALUE(RIGHT($E27,4))+P$2,Vychodiská!$G$24:$BN$25,2,0))</f>
        <v>110027</v>
      </c>
      <c r="Q27" s="73">
        <f>$F27*Vychodiská!$D$15*-1*IF(LEN($E27)=4,HLOOKUP($E27+Q$2,Vychodiská!$G$24:$BN$25,2,0),HLOOKUP(VALUE(RIGHT($E27,4))+Q$2,Vychodiská!$G$24:$BN$25,2,0))</f>
        <v>111197.5</v>
      </c>
      <c r="R27" s="73">
        <f>$F27*Vychodiská!$D$15*-1*IF(LEN($E27)=4,HLOOKUP($E27+R$2,Vychodiská!$G$24:$BN$25,2,0),HLOOKUP(VALUE(RIGHT($E27,4))+R$2,Vychodiská!$G$24:$BN$25,2,0))</f>
        <v>112368</v>
      </c>
      <c r="S27" s="73">
        <f>$F27*Vychodiská!$D$15*-1*IF(LEN($E27)=4,HLOOKUP($E27+S$2,Vychodiská!$G$24:$BN$25,2,0),HLOOKUP(VALUE(RIGHT($E27,4))+S$2,Vychodiská!$G$24:$BN$25,2,0))</f>
        <v>113538.5</v>
      </c>
      <c r="T27" s="73">
        <f>$F27*Vychodiská!$D$15*-1*IF(LEN($E27)=4,HLOOKUP($E27+T$2,Vychodiská!$G$24:$BN$25,2,0),HLOOKUP(VALUE(RIGHT($E27,4))+T$2,Vychodiská!$G$24:$BN$25,2,0))</f>
        <v>114709</v>
      </c>
      <c r="U27" s="73">
        <f>$F27*Vychodiská!$D$15*-1*IF(LEN($E27)=4,HLOOKUP($E27+U$2,Vychodiská!$G$24:$BN$25,2,0),HLOOKUP(VALUE(RIGHT($E27,4))+U$2,Vychodiská!$G$24:$BN$25,2,0))</f>
        <v>115879.5</v>
      </c>
      <c r="V27" s="73">
        <f>$F27*Vychodiská!$D$15*-1*IF(LEN($E27)=4,HLOOKUP($E27+V$2,Vychodiská!$G$24:$BN$25,2,0),HLOOKUP(VALUE(RIGHT($E27,4))+V$2,Vychodiská!$G$24:$BN$25,2,0))</f>
        <v>117050</v>
      </c>
      <c r="W27" s="73">
        <f>$F27*Vychodiská!$D$15*-1*IF(LEN($E27)=4,HLOOKUP($E27+W$2,Vychodiská!$G$24:$BN$25,2,0),HLOOKUP(VALUE(RIGHT($E27,4))+W$2,Vychodiská!$G$24:$BN$25,2,0))</f>
        <v>118220.5</v>
      </c>
      <c r="X27" s="73">
        <f>$F27*Vychodiská!$D$15*-1*IF(LEN($E27)=4,HLOOKUP($E27+X$2,Vychodiská!$G$24:$BN$25,2,0),HLOOKUP(VALUE(RIGHT($E27,4))+X$2,Vychodiská!$G$24:$BN$25,2,0))</f>
        <v>119391</v>
      </c>
      <c r="Y27" s="73">
        <f>$F27*Vychodiská!$D$15*-1*IF(LEN($E27)=4,HLOOKUP($E27+Y$2,Vychodiská!$G$24:$BN$25,2,0),HLOOKUP(VALUE(RIGHT($E27,4))+Y$2,Vychodiská!$G$24:$BN$25,2,0))</f>
        <v>120561.5</v>
      </c>
      <c r="Z27" s="73">
        <f>$F27*Vychodiská!$D$15*-1*IF(LEN($E27)=4,HLOOKUP($E27+Z$2,Vychodiská!$G$24:$BN$25,2,0),HLOOKUP(VALUE(RIGHT($E27,4))+Z$2,Vychodiská!$G$24:$BN$25,2,0))</f>
        <v>121732</v>
      </c>
      <c r="AA27" s="73">
        <f>$F27*Vychodiská!$D$15*-1*IF(LEN($E27)=4,HLOOKUP($E27+AA$2,Vychodiská!$G$24:$BN$25,2,0),HLOOKUP(VALUE(RIGHT($E27,4))+AA$2,Vychodiská!$G$24:$BN$25,2,0))</f>
        <v>122902.5</v>
      </c>
      <c r="AB27" s="73">
        <f>$F27*Vychodiská!$D$15*-1*IF(LEN($E27)=4,HLOOKUP($E27+AB$2,Vychodiská!$G$24:$BN$25,2,0),HLOOKUP(VALUE(RIGHT($E27,4))+AB$2,Vychodiská!$G$24:$BN$25,2,0))</f>
        <v>124073</v>
      </c>
      <c r="AC27" s="73">
        <f>$F27*Vychodiská!$D$15*-1*IF(LEN($E27)=4,HLOOKUP($E27+AC$2,Vychodiská!$G$24:$BN$25,2,0),HLOOKUP(VALUE(RIGHT($E27,4))+AC$2,Vychodiská!$G$24:$BN$25,2,0))</f>
        <v>125243.5</v>
      </c>
      <c r="AD27" s="73">
        <f>$F27*Vychodiská!$D$15*-1*IF(LEN($E27)=4,HLOOKUP($E27+AD$2,Vychodiská!$G$24:$BN$25,2,0),HLOOKUP(VALUE(RIGHT($E27,4))+AD$2,Vychodiská!$G$24:$BN$25,2,0))</f>
        <v>126414</v>
      </c>
      <c r="AE27" s="73">
        <f>$F27*Vychodiská!$D$15*-1*IF(LEN($E27)=4,HLOOKUP($E27+AE$2,Vychodiská!$G$24:$BN$25,2,0),HLOOKUP(VALUE(RIGHT($E27,4))+AE$2,Vychodiská!$G$24:$BN$25,2,0))</f>
        <v>127584.5</v>
      </c>
      <c r="AF27" s="73">
        <f>$F27*Vychodiská!$D$15*-1*IF(LEN($E27)=4,HLOOKUP($E27+AF$2,Vychodiská!$G$24:$BN$25,2,0),HLOOKUP(VALUE(RIGHT($E27,4))+AF$2,Vychodiská!$G$24:$BN$25,2,0))</f>
        <v>128755</v>
      </c>
      <c r="AG27" s="73">
        <f>$F27*Vychodiská!$D$15*-1*IF(LEN($E27)=4,HLOOKUP($E27+AG$2,Vychodiská!$G$24:$BN$25,2,0),HLOOKUP(VALUE(RIGHT($E27,4))+AG$2,Vychodiská!$G$24:$BN$25,2,0))</f>
        <v>129925.5</v>
      </c>
      <c r="AH27" s="73">
        <f>$F27*Vychodiská!$D$15*-1*IF(LEN($E27)=4,HLOOKUP($E27+AH$2,Vychodiská!$G$24:$BN$25,2,0),HLOOKUP(VALUE(RIGHT($E27,4))+AH$2,Vychodiská!$G$24:$BN$25,2,0))</f>
        <v>131096</v>
      </c>
      <c r="AI27" s="73">
        <f>$F27*Vychodiská!$D$15*-1*IF(LEN($E27)=4,HLOOKUP($E27+AI$2,Vychodiská!$G$24:$BN$25,2,0),HLOOKUP(VALUE(RIGHT($E27,4))+AI$2,Vychodiská!$G$24:$BN$25,2,0))</f>
        <v>132266.5</v>
      </c>
      <c r="AJ27" s="74">
        <f>$F27*Vychodiská!$D$15*-1*IF(LEN($E27)=4,HLOOKUP($E27+AJ$2,Vychodiská!$G$24:$BN$25,2,0),HLOOKUP(VALUE(RIGHT($E27,4))+AJ$2,Vychodiská!$G$24:$BN$25,2,0))</f>
        <v>133437</v>
      </c>
      <c r="AK27" s="73">
        <f t="shared" si="25"/>
        <v>93640</v>
      </c>
      <c r="AL27" s="73">
        <f>SUM($G27:H27)</f>
        <v>189621</v>
      </c>
      <c r="AM27" s="73">
        <f>SUM($G27:I27)</f>
        <v>287943</v>
      </c>
      <c r="AN27" s="73">
        <f>SUM($G27:J27)</f>
        <v>388606</v>
      </c>
      <c r="AO27" s="73">
        <f>SUM($G27:K27)</f>
        <v>491610</v>
      </c>
      <c r="AP27" s="73">
        <f>SUM($G27:L27)</f>
        <v>596955</v>
      </c>
      <c r="AQ27" s="73">
        <f>SUM($G27:M27)</f>
        <v>703470.5</v>
      </c>
      <c r="AR27" s="73">
        <f>SUM($G27:N27)</f>
        <v>811156.5</v>
      </c>
      <c r="AS27" s="73">
        <f>SUM($G27:O27)</f>
        <v>920013</v>
      </c>
      <c r="AT27" s="73">
        <f>SUM($G27:P27)</f>
        <v>1030040</v>
      </c>
      <c r="AU27" s="73">
        <f>SUM($G27:Q27)</f>
        <v>1141237.5</v>
      </c>
      <c r="AV27" s="73">
        <f>SUM($G27:R27)</f>
        <v>1253605.5</v>
      </c>
      <c r="AW27" s="73">
        <f>SUM($G27:S27)</f>
        <v>1367144</v>
      </c>
      <c r="AX27" s="73">
        <f>SUM($G27:T27)</f>
        <v>1481853</v>
      </c>
      <c r="AY27" s="73">
        <f>SUM($G27:U27)</f>
        <v>1597732.5</v>
      </c>
      <c r="AZ27" s="73">
        <f>SUM($G27:V27)</f>
        <v>1714782.5</v>
      </c>
      <c r="BA27" s="73">
        <f>SUM($G27:W27)</f>
        <v>1833003</v>
      </c>
      <c r="BB27" s="73">
        <f>SUM($G27:X27)</f>
        <v>1952394</v>
      </c>
      <c r="BC27" s="73">
        <f>SUM($G27:Y27)</f>
        <v>2072955.5</v>
      </c>
      <c r="BD27" s="73">
        <f>SUM($G27:Z27)</f>
        <v>2194687.5</v>
      </c>
      <c r="BE27" s="73">
        <f>SUM($G27:AA27)</f>
        <v>2317590</v>
      </c>
      <c r="BF27" s="73">
        <f>SUM($G27:AB27)</f>
        <v>2441663</v>
      </c>
      <c r="BG27" s="73">
        <f>SUM($G27:AC27)</f>
        <v>2566906.5</v>
      </c>
      <c r="BH27" s="73">
        <f>SUM($G27:AD27)</f>
        <v>2693320.5</v>
      </c>
      <c r="BI27" s="73">
        <f>SUM($G27:AE27)</f>
        <v>2820905</v>
      </c>
      <c r="BJ27" s="73">
        <f>SUM($G27:AF27)</f>
        <v>2949660</v>
      </c>
      <c r="BK27" s="73">
        <f>SUM($G27:AG27)</f>
        <v>3079585.5</v>
      </c>
      <c r="BL27" s="73">
        <f>SUM($G27:AH27)</f>
        <v>3210681.5</v>
      </c>
      <c r="BM27" s="73">
        <f>SUM($G27:AI27)</f>
        <v>3342948</v>
      </c>
      <c r="BN27" s="73">
        <f>SUM($G27:AJ27)</f>
        <v>3476385</v>
      </c>
      <c r="BO27" s="76">
        <f>IF(CU27&gt;0,G27/((1+Vychodiská!$C$168)^emisie_CO2!CU27),0)</f>
        <v>84934.24036281179</v>
      </c>
      <c r="BP27" s="73">
        <f>IF(CV27&gt;0,H27/((1+Vychodiská!$C$168)^emisie_CO2!CV27),0)</f>
        <v>82911.996544649592</v>
      </c>
      <c r="BQ27" s="73">
        <f>IF(CW27&gt;0,I27/((1+Vychodiská!$C$168)^emisie_CO2!CW27),0)</f>
        <v>80889.752726487422</v>
      </c>
      <c r="BR27" s="73">
        <f>IF(CX27&gt;0,J27/((1+Vychodiská!$C$168)^emisie_CO2!CX27),0)</f>
        <v>78872.094495214478</v>
      </c>
      <c r="BS27" s="73">
        <f>IF(CY27&gt;0,K27/((1+Vychodiská!$C$168)^emisie_CO2!CY27),0)</f>
        <v>76863.170715159198</v>
      </c>
      <c r="BT27" s="73">
        <f>IF(CZ27&gt;0,L27/((1+Vychodiská!$C$168)^emisie_CO2!CZ27),0)</f>
        <v>74866.724722557643</v>
      </c>
      <c r="BU27" s="73">
        <f>IF(DA27&gt;0,M27/((1+Vychodiská!$C$168)^emisie_CO2!DA27),0)</f>
        <v>72093.883066166629</v>
      </c>
      <c r="BV27" s="73">
        <f>IF(DB27&gt;0,N27/((1+Vychodiská!$C$168)^emisie_CO2!DB27),0)</f>
        <v>69415.355751829717</v>
      </c>
      <c r="BW27" s="73">
        <f>IF(DC27&gt;0,O27/((1+Vychodiská!$C$168)^emisie_CO2!DC27),0)</f>
        <v>66828.448084059666</v>
      </c>
      <c r="BX27" s="73">
        <f>IF(DD27&gt;0,P27/((1+Vychodiská!$C$168)^emisie_CO2!DD27),0)</f>
        <v>64330.508140313446</v>
      </c>
      <c r="BY27" s="73">
        <f>IF(DE27&gt;0,Q27/((1+Vychodiská!$C$168)^emisie_CO2!DE27),0)</f>
        <v>61918.928807799173</v>
      </c>
      <c r="BZ27" s="73">
        <f>IF(DF27&gt;0,R27/((1+Vychodiská!$C$168)^emisie_CO2!DF27),0)</f>
        <v>59591.149529310474</v>
      </c>
      <c r="CA27" s="73">
        <f>IF(DG27&gt;0,S27/((1+Vychodiská!$C$168)^emisie_CO2!DG27),0)</f>
        <v>57344.657781181719</v>
      </c>
      <c r="CB27" s="73">
        <f>IF(DH27&gt;0,T27/((1+Vychodiská!$C$168)^emisie_CO2!DH27),0)</f>
        <v>55176.990304917097</v>
      </c>
      <c r="CC27" s="73">
        <f>IF(DI27&gt;0,U27/((1+Vychodiská!$C$168)^emisie_CO2!DI27),0)</f>
        <v>53085.734112602462</v>
      </c>
      <c r="CD27" s="73">
        <f>IF(DJ27&gt;0,V27/((1+Vychodiská!$C$168)^emisie_CO2!DJ27),0)</f>
        <v>51068.527284850847</v>
      </c>
      <c r="CE27" s="73">
        <f>IF(DK27&gt;0,W27/((1+Vychodiská!$C$168)^emisie_CO2!DK27),0)</f>
        <v>49123.059578761291</v>
      </c>
      <c r="CF27" s="73">
        <f>IF(DL27&gt;0,X27/((1+Vychodiská!$C$168)^emisie_CO2!DL27),0)</f>
        <v>47247.072862174937</v>
      </c>
      <c r="CG27" s="73">
        <f>IF(DM27&gt;0,Y27/((1+Vychodiská!$C$168)^emisie_CO2!DM27),0)</f>
        <v>45438.361389393263</v>
      </c>
      <c r="CH27" s="73">
        <f>IF(DN27&gt;0,Z27/((1+Vychodiská!$C$168)^emisie_CO2!DN27),0)</f>
        <v>43694.771932472482</v>
      </c>
      <c r="CI27" s="73">
        <f>IF(DO27&gt;0,AA27/((1+Vychodiská!$C$168)^emisie_CO2!DO27),0)</f>
        <v>42014.203781223543</v>
      </c>
      <c r="CJ27" s="73">
        <f>IF(DP27&gt;0,AB27/((1+Vychodiská!$C$168)^emisie_CO2!DP27),0)</f>
        <v>40394.608624124216</v>
      </c>
      <c r="CK27" s="73">
        <f>IF(DQ27&gt;0,AC27/((1+Vychodiská!$C$168)^emisie_CO2!DQ27),0)</f>
        <v>38833.9903214851</v>
      </c>
      <c r="CL27" s="73">
        <f>IF(DR27&gt;0,AD27/((1+Vychodiská!$C$168)^emisie_CO2!DR27),0)</f>
        <v>37330.4045814009</v>
      </c>
      <c r="CM27" s="73">
        <f>IF(DS27&gt;0,AE27/((1+Vychodiská!$C$168)^emisie_CO2!DS27),0)</f>
        <v>35881.958548260125</v>
      </c>
      <c r="CN27" s="73">
        <f>IF(DT27&gt;0,AF27/((1+Vychodiská!$C$168)^emisie_CO2!DT27),0)</f>
        <v>34486.810312875605</v>
      </c>
      <c r="CO27" s="73">
        <f>IF(DU27&gt;0,AG27/((1+Vychodiská!$C$168)^emisie_CO2!DU27),0)</f>
        <v>33143.1683526337</v>
      </c>
      <c r="CP27" s="73">
        <f>IF(DV27&gt;0,AH27/((1+Vychodiská!$C$168)^emisie_CO2!DV27),0)</f>
        <v>31849.290909437786</v>
      </c>
      <c r="CQ27" s="73">
        <f>IF(DW27&gt;0,AI27/((1+Vychodiská!$C$168)^emisie_CO2!DW27),0)</f>
        <v>30603.485312640059</v>
      </c>
      <c r="CR27" s="74">
        <f>IF(DX27&gt;0,AJ27/((1+Vychodiská!$C$168)^emisie_CO2!DX27),0)</f>
        <v>29404.107253611171</v>
      </c>
      <c r="CS27" s="77">
        <f t="shared" si="26"/>
        <v>1629637.4561904049</v>
      </c>
      <c r="CU27" s="78">
        <f t="shared" si="27"/>
        <v>2</v>
      </c>
      <c r="CV27" s="78">
        <f t="shared" si="28"/>
        <v>3</v>
      </c>
      <c r="CW27" s="78">
        <f t="shared" si="29"/>
        <v>4</v>
      </c>
      <c r="CX27" s="78">
        <f t="shared" si="30"/>
        <v>5</v>
      </c>
      <c r="CY27" s="78">
        <f t="shared" si="31"/>
        <v>6</v>
      </c>
      <c r="CZ27" s="78">
        <f t="shared" si="32"/>
        <v>7</v>
      </c>
      <c r="DA27" s="78">
        <f t="shared" si="33"/>
        <v>8</v>
      </c>
      <c r="DB27" s="78">
        <f t="shared" si="34"/>
        <v>9</v>
      </c>
      <c r="DC27" s="78">
        <f t="shared" si="35"/>
        <v>10</v>
      </c>
      <c r="DD27" s="78">
        <f t="shared" si="36"/>
        <v>11</v>
      </c>
      <c r="DE27" s="78">
        <f t="shared" si="37"/>
        <v>12</v>
      </c>
      <c r="DF27" s="78">
        <f t="shared" si="38"/>
        <v>13</v>
      </c>
      <c r="DG27" s="78">
        <f t="shared" si="39"/>
        <v>14</v>
      </c>
      <c r="DH27" s="78">
        <f t="shared" si="40"/>
        <v>15</v>
      </c>
      <c r="DI27" s="78">
        <f t="shared" si="41"/>
        <v>16</v>
      </c>
      <c r="DJ27" s="78">
        <f t="shared" si="42"/>
        <v>17</v>
      </c>
      <c r="DK27" s="78">
        <f t="shared" si="43"/>
        <v>18</v>
      </c>
      <c r="DL27" s="78">
        <f t="shared" si="44"/>
        <v>19</v>
      </c>
      <c r="DM27" s="78">
        <f t="shared" si="45"/>
        <v>20</v>
      </c>
      <c r="DN27" s="78">
        <f t="shared" si="46"/>
        <v>21</v>
      </c>
      <c r="DO27" s="78">
        <f t="shared" si="47"/>
        <v>22</v>
      </c>
      <c r="DP27" s="78">
        <f t="shared" si="48"/>
        <v>23</v>
      </c>
      <c r="DQ27" s="78">
        <f t="shared" si="49"/>
        <v>24</v>
      </c>
      <c r="DR27" s="78">
        <f t="shared" si="50"/>
        <v>25</v>
      </c>
      <c r="DS27" s="78">
        <f t="shared" si="51"/>
        <v>26</v>
      </c>
      <c r="DT27" s="78">
        <f t="shared" si="52"/>
        <v>27</v>
      </c>
      <c r="DU27" s="78">
        <f t="shared" si="53"/>
        <v>28</v>
      </c>
      <c r="DV27" s="78">
        <f t="shared" si="54"/>
        <v>29</v>
      </c>
      <c r="DW27" s="78">
        <f t="shared" si="55"/>
        <v>30</v>
      </c>
      <c r="DX27" s="79">
        <f t="shared" si="56"/>
        <v>31</v>
      </c>
    </row>
    <row r="28" spans="1:128" ht="28.5" customHeight="1" x14ac:dyDescent="0.45">
      <c r="A28" s="70">
        <v>29</v>
      </c>
      <c r="B28" s="81" t="s">
        <v>146</v>
      </c>
      <c r="C28" s="71" t="str">
        <f>INDEX(Data!$D$3:$D$29,MATCH(emisie_CO2!A28,Data!$A$3:$A$29,0))</f>
        <v>Zdroj KVET v Teplárni A  a zvýšenie parametrov parných kotlov PK1, PK2</v>
      </c>
      <c r="D28" s="72">
        <f>INDEX(Data!$M$3:$M$29,MATCH(emisie_CO2!A28,Data!$A$3:$A$29,0))</f>
        <v>25</v>
      </c>
      <c r="E28" s="72" t="str">
        <f>INDEX(Data!$J$3:$J$29,MATCH(emisie_CO2!A28,Data!$A$3:$A$29,0))</f>
        <v>2024 - 2025</v>
      </c>
      <c r="F28" s="74">
        <f>INDEX(Data!$U$3:$U$29,MATCH(emisie_CO2!A28,Data!$A$3:$A$29,0))</f>
        <v>-8793.6299999999992</v>
      </c>
      <c r="G28" s="73">
        <f>$F28*Vychodiská!$D$15*-1*IF(LEN($E28)=4,HLOOKUP($E28+G$2,Vychodiská!$G$24:$BN$25,2,0),HLOOKUP(VALUE(RIGHT($E28,4))+G$2,Vychodiská!$G$24:$BN$25,2,0))</f>
        <v>360538.82999999996</v>
      </c>
      <c r="H28" s="73">
        <f>$F28*Vychodiská!$D$15*-1*IF(LEN($E28)=4,HLOOKUP($E28+H$2,Vychodiská!$G$24:$BN$25,2,0),HLOOKUP(VALUE(RIGHT($E28,4))+H$2,Vychodiská!$G$24:$BN$25,2,0))</f>
        <v>369332.45999999996</v>
      </c>
      <c r="I28" s="73">
        <f>$F28*Vychodiská!$D$15*-1*IF(LEN($E28)=4,HLOOKUP($E28+I$2,Vychodiská!$G$24:$BN$25,2,0),HLOOKUP(VALUE(RIGHT($E28,4))+I$2,Vychodiská!$G$24:$BN$25,2,0))</f>
        <v>378126.08999999997</v>
      </c>
      <c r="J28" s="73">
        <f>$F28*Vychodiská!$D$15*-1*IF(LEN($E28)=4,HLOOKUP($E28+J$2,Vychodiská!$G$24:$BN$25,2,0),HLOOKUP(VALUE(RIGHT($E28,4))+J$2,Vychodiská!$G$24:$BN$25,2,0))</f>
        <v>386919.72</v>
      </c>
      <c r="K28" s="73">
        <f>$F28*Vychodiská!$D$15*-1*IF(LEN($E28)=4,HLOOKUP($E28+K$2,Vychodiská!$G$24:$BN$25,2,0),HLOOKUP(VALUE(RIGHT($E28,4))+K$2,Vychodiská!$G$24:$BN$25,2,0))</f>
        <v>395713.35</v>
      </c>
      <c r="L28" s="73">
        <f>$F28*Vychodiská!$D$15*-1*IF(LEN($E28)=4,HLOOKUP($E28+L$2,Vychodiská!$G$24:$BN$25,2,0),HLOOKUP(VALUE(RIGHT($E28,4))+L$2,Vychodiská!$G$24:$BN$25,2,0))</f>
        <v>400110.16499999998</v>
      </c>
      <c r="M28" s="73">
        <f>$F28*Vychodiská!$D$15*-1*IF(LEN($E28)=4,HLOOKUP($E28+M$2,Vychodiská!$G$24:$BN$25,2,0),HLOOKUP(VALUE(RIGHT($E28,4))+M$2,Vychodiská!$G$24:$BN$25,2,0))</f>
        <v>404506.98</v>
      </c>
      <c r="N28" s="73">
        <f>$F28*Vychodiská!$D$15*-1*IF(LEN($E28)=4,HLOOKUP($E28+N$2,Vychodiská!$G$24:$BN$25,2,0),HLOOKUP(VALUE(RIGHT($E28,4))+N$2,Vychodiská!$G$24:$BN$25,2,0))</f>
        <v>408903.79499999998</v>
      </c>
      <c r="O28" s="73">
        <f>$F28*Vychodiská!$D$15*-1*IF(LEN($E28)=4,HLOOKUP($E28+O$2,Vychodiská!$G$24:$BN$25,2,0),HLOOKUP(VALUE(RIGHT($E28,4))+O$2,Vychodiská!$G$24:$BN$25,2,0))</f>
        <v>413300.61</v>
      </c>
      <c r="P28" s="73">
        <f>$F28*Vychodiská!$D$15*-1*IF(LEN($E28)=4,HLOOKUP($E28+P$2,Vychodiská!$G$24:$BN$25,2,0),HLOOKUP(VALUE(RIGHT($E28,4))+P$2,Vychodiská!$G$24:$BN$25,2,0))</f>
        <v>417697.42499999999</v>
      </c>
      <c r="Q28" s="73">
        <f>$F28*Vychodiská!$D$15*-1*IF(LEN($E28)=4,HLOOKUP($E28+Q$2,Vychodiská!$G$24:$BN$25,2,0),HLOOKUP(VALUE(RIGHT($E28,4))+Q$2,Vychodiská!$G$24:$BN$25,2,0))</f>
        <v>422094.24</v>
      </c>
      <c r="R28" s="73">
        <f>$F28*Vychodiská!$D$15*-1*IF(LEN($E28)=4,HLOOKUP($E28+R$2,Vychodiská!$G$24:$BN$25,2,0),HLOOKUP(VALUE(RIGHT($E28,4))+R$2,Vychodiská!$G$24:$BN$25,2,0))</f>
        <v>426491.05499999993</v>
      </c>
      <c r="S28" s="73">
        <f>$F28*Vychodiská!$D$15*-1*IF(LEN($E28)=4,HLOOKUP($E28+S$2,Vychodiská!$G$24:$BN$25,2,0),HLOOKUP(VALUE(RIGHT($E28,4))+S$2,Vychodiská!$G$24:$BN$25,2,0))</f>
        <v>430887.86999999994</v>
      </c>
      <c r="T28" s="73">
        <f>$F28*Vychodiská!$D$15*-1*IF(LEN($E28)=4,HLOOKUP($E28+T$2,Vychodiská!$G$24:$BN$25,2,0),HLOOKUP(VALUE(RIGHT($E28,4))+T$2,Vychodiská!$G$24:$BN$25,2,0))</f>
        <v>435284.68499999994</v>
      </c>
      <c r="U28" s="73">
        <f>$F28*Vychodiská!$D$15*-1*IF(LEN($E28)=4,HLOOKUP($E28+U$2,Vychodiská!$G$24:$BN$25,2,0),HLOOKUP(VALUE(RIGHT($E28,4))+U$2,Vychodiská!$G$24:$BN$25,2,0))</f>
        <v>439681.49999999994</v>
      </c>
      <c r="V28" s="73">
        <f>$F28*Vychodiská!$D$15*-1*IF(LEN($E28)=4,HLOOKUP($E28+V$2,Vychodiská!$G$24:$BN$25,2,0),HLOOKUP(VALUE(RIGHT($E28,4))+V$2,Vychodiská!$G$24:$BN$25,2,0))</f>
        <v>444078.31499999994</v>
      </c>
      <c r="W28" s="73">
        <f>$F28*Vychodiská!$D$15*-1*IF(LEN($E28)=4,HLOOKUP($E28+W$2,Vychodiská!$G$24:$BN$25,2,0),HLOOKUP(VALUE(RIGHT($E28,4))+W$2,Vychodiská!$G$24:$BN$25,2,0))</f>
        <v>448475.12999999995</v>
      </c>
      <c r="X28" s="73">
        <f>$F28*Vychodiská!$D$15*-1*IF(LEN($E28)=4,HLOOKUP($E28+X$2,Vychodiská!$G$24:$BN$25,2,0),HLOOKUP(VALUE(RIGHT($E28,4))+X$2,Vychodiská!$G$24:$BN$25,2,0))</f>
        <v>452871.94499999995</v>
      </c>
      <c r="Y28" s="73">
        <f>$F28*Vychodiská!$D$15*-1*IF(LEN($E28)=4,HLOOKUP($E28+Y$2,Vychodiská!$G$24:$BN$25,2,0),HLOOKUP(VALUE(RIGHT($E28,4))+Y$2,Vychodiská!$G$24:$BN$25,2,0))</f>
        <v>457268.75999999995</v>
      </c>
      <c r="Z28" s="73">
        <f>$F28*Vychodiská!$D$15*-1*IF(LEN($E28)=4,HLOOKUP($E28+Z$2,Vychodiská!$G$24:$BN$25,2,0),HLOOKUP(VALUE(RIGHT($E28,4))+Z$2,Vychodiská!$G$24:$BN$25,2,0))</f>
        <v>461665.57499999995</v>
      </c>
      <c r="AA28" s="73">
        <f>$F28*Vychodiská!$D$15*-1*IF(LEN($E28)=4,HLOOKUP($E28+AA$2,Vychodiská!$G$24:$BN$25,2,0),HLOOKUP(VALUE(RIGHT($E28,4))+AA$2,Vychodiská!$G$24:$BN$25,2,0))</f>
        <v>466062.38999999996</v>
      </c>
      <c r="AB28" s="73">
        <f>$F28*Vychodiská!$D$15*-1*IF(LEN($E28)=4,HLOOKUP($E28+AB$2,Vychodiská!$G$24:$BN$25,2,0),HLOOKUP(VALUE(RIGHT($E28,4))+AB$2,Vychodiská!$G$24:$BN$25,2,0))</f>
        <v>470459.20499999996</v>
      </c>
      <c r="AC28" s="73">
        <f>$F28*Vychodiská!$D$15*-1*IF(LEN($E28)=4,HLOOKUP($E28+AC$2,Vychodiská!$G$24:$BN$25,2,0),HLOOKUP(VALUE(RIGHT($E28,4))+AC$2,Vychodiská!$G$24:$BN$25,2,0))</f>
        <v>474856.01999999996</v>
      </c>
      <c r="AD28" s="73">
        <f>$F28*Vychodiská!$D$15*-1*IF(LEN($E28)=4,HLOOKUP($E28+AD$2,Vychodiská!$G$24:$BN$25,2,0),HLOOKUP(VALUE(RIGHT($E28,4))+AD$2,Vychodiská!$G$24:$BN$25,2,0))</f>
        <v>479252.83499999996</v>
      </c>
      <c r="AE28" s="73">
        <f>$F28*Vychodiská!$D$15*-1*IF(LEN($E28)=4,HLOOKUP($E28+AE$2,Vychodiská!$G$24:$BN$25,2,0),HLOOKUP(VALUE(RIGHT($E28,4))+AE$2,Vychodiská!$G$24:$BN$25,2,0))</f>
        <v>483649.64999999997</v>
      </c>
      <c r="AF28" s="73">
        <f>$F28*Vychodiská!$D$15*-1*IF(LEN($E28)=4,HLOOKUP($E28+AF$2,Vychodiská!$G$24:$BN$25,2,0),HLOOKUP(VALUE(RIGHT($E28,4))+AF$2,Vychodiská!$G$24:$BN$25,2,0))</f>
        <v>488046.46499999997</v>
      </c>
      <c r="AG28" s="73">
        <f>$F28*Vychodiská!$D$15*-1*IF(LEN($E28)=4,HLOOKUP($E28+AG$2,Vychodiská!$G$24:$BN$25,2,0),HLOOKUP(VALUE(RIGHT($E28,4))+AG$2,Vychodiská!$G$24:$BN$25,2,0))</f>
        <v>492443.27999999997</v>
      </c>
      <c r="AH28" s="73">
        <f>$F28*Vychodiská!$D$15*-1*IF(LEN($E28)=4,HLOOKUP($E28+AH$2,Vychodiská!$G$24:$BN$25,2,0),HLOOKUP(VALUE(RIGHT($E28,4))+AH$2,Vychodiská!$G$24:$BN$25,2,0))</f>
        <v>496840.09499999997</v>
      </c>
      <c r="AI28" s="73">
        <f>$F28*Vychodiská!$D$15*-1*IF(LEN($E28)=4,HLOOKUP($E28+AI$2,Vychodiská!$G$24:$BN$25,2,0),HLOOKUP(VALUE(RIGHT($E28,4))+AI$2,Vychodiská!$G$24:$BN$25,2,0))</f>
        <v>501236.91</v>
      </c>
      <c r="AJ28" s="74">
        <f>$F28*Vychodiská!$D$15*-1*IF(LEN($E28)=4,HLOOKUP($E28+AJ$2,Vychodiská!$G$24:$BN$25,2,0),HLOOKUP(VALUE(RIGHT($E28,4))+AJ$2,Vychodiská!$G$24:$BN$25,2,0))</f>
        <v>505633.72499999998</v>
      </c>
      <c r="AK28" s="73">
        <f t="shared" si="25"/>
        <v>360538.82999999996</v>
      </c>
      <c r="AL28" s="73">
        <f>SUM($G28:H28)</f>
        <v>729871.28999999992</v>
      </c>
      <c r="AM28" s="73">
        <f>SUM($G28:I28)</f>
        <v>1107997.3799999999</v>
      </c>
      <c r="AN28" s="73">
        <f>SUM($G28:J28)</f>
        <v>1494917.0999999999</v>
      </c>
      <c r="AO28" s="73">
        <f>SUM($G28:K28)</f>
        <v>1890630.4499999997</v>
      </c>
      <c r="AP28" s="73">
        <f>SUM($G28:L28)</f>
        <v>2290740.6149999998</v>
      </c>
      <c r="AQ28" s="73">
        <f>SUM($G28:M28)</f>
        <v>2695247.5949999997</v>
      </c>
      <c r="AR28" s="73">
        <f>SUM($G28:N28)</f>
        <v>3104151.3899999997</v>
      </c>
      <c r="AS28" s="73">
        <f>SUM($G28:O28)</f>
        <v>3517451.9999999995</v>
      </c>
      <c r="AT28" s="73">
        <f>SUM($G28:P28)</f>
        <v>3935149.4249999993</v>
      </c>
      <c r="AU28" s="73">
        <f>SUM($G28:Q28)</f>
        <v>4357243.6649999991</v>
      </c>
      <c r="AV28" s="73">
        <f>SUM($G28:R28)</f>
        <v>4783734.7199999988</v>
      </c>
      <c r="AW28" s="73">
        <f>SUM($G28:S28)</f>
        <v>5214622.5899999989</v>
      </c>
      <c r="AX28" s="73">
        <f>SUM($G28:T28)</f>
        <v>5649907.2749999985</v>
      </c>
      <c r="AY28" s="73">
        <f>SUM($G28:U28)</f>
        <v>6089588.7749999985</v>
      </c>
      <c r="AZ28" s="73">
        <f>SUM($G28:V28)</f>
        <v>6533667.089999998</v>
      </c>
      <c r="BA28" s="73">
        <f>SUM($G28:W28)</f>
        <v>6982142.2199999979</v>
      </c>
      <c r="BB28" s="73">
        <f>SUM($G28:X28)</f>
        <v>7435014.1649999982</v>
      </c>
      <c r="BC28" s="73">
        <f>SUM($G28:Y28)</f>
        <v>7892282.924999998</v>
      </c>
      <c r="BD28" s="73">
        <f>SUM($G28:Z28)</f>
        <v>8353948.4999999981</v>
      </c>
      <c r="BE28" s="73">
        <f>SUM($G28:AA28)</f>
        <v>8820010.8899999987</v>
      </c>
      <c r="BF28" s="73">
        <f>SUM($G28:AB28)</f>
        <v>9290470.0949999988</v>
      </c>
      <c r="BG28" s="73">
        <f>SUM($G28:AC28)</f>
        <v>9765326.1149999984</v>
      </c>
      <c r="BH28" s="73">
        <f>SUM($G28:AD28)</f>
        <v>10244578.949999999</v>
      </c>
      <c r="BI28" s="73">
        <f>SUM($G28:AE28)</f>
        <v>10728228.6</v>
      </c>
      <c r="BJ28" s="73">
        <f>SUM($G28:AF28)</f>
        <v>11216275.064999999</v>
      </c>
      <c r="BK28" s="73">
        <f>SUM($G28:AG28)</f>
        <v>11708718.344999999</v>
      </c>
      <c r="BL28" s="73">
        <f>SUM($G28:AH28)</f>
        <v>12205558.439999999</v>
      </c>
      <c r="BM28" s="73">
        <f>SUM($G28:AI28)</f>
        <v>12706795.35</v>
      </c>
      <c r="BN28" s="73">
        <f>SUM($G28:AJ28)</f>
        <v>13212429.074999999</v>
      </c>
      <c r="BO28" s="76">
        <f>IF(CU28&gt;0,G28/((1+Vychodiská!$C$168)^emisie_CO2!CU28),0)</f>
        <v>311446.99708454806</v>
      </c>
      <c r="BP28" s="73">
        <f>IF(CV28&gt;0,H28/((1+Vychodiská!$C$168)^emisie_CO2!CV28),0)</f>
        <v>303850.72886297374</v>
      </c>
      <c r="BQ28" s="73">
        <f>IF(CW28&gt;0,I28/((1+Vychodiská!$C$168)^emisie_CO2!CW28),0)</f>
        <v>296271.68573940749</v>
      </c>
      <c r="BR28" s="73">
        <f>IF(CX28&gt;0,J28/((1+Vychodiská!$C$168)^emisie_CO2!CX28),0)</f>
        <v>288725.45232633292</v>
      </c>
      <c r="BS28" s="73">
        <f>IF(CY28&gt;0,K28/((1+Vychodiská!$C$168)^emisie_CO2!CY28),0)</f>
        <v>281226.08992824628</v>
      </c>
      <c r="BT28" s="73">
        <f>IF(CZ28&gt;0,L28/((1+Vychodiská!$C$168)^emisie_CO2!CZ28),0)</f>
        <v>270810.30881979276</v>
      </c>
      <c r="BU28" s="73">
        <f>IF(DA28&gt;0,M28/((1+Vychodiská!$C$168)^emisie_CO2!DA28),0)</f>
        <v>260748.80598033417</v>
      </c>
      <c r="BV28" s="73">
        <f>IF(DB28&gt;0,N28/((1+Vychodiská!$C$168)^emisie_CO2!DB28),0)</f>
        <v>251031.45917361366</v>
      </c>
      <c r="BW28" s="73">
        <f>IF(DC28&gt;0,O28/((1+Vychodiská!$C$168)^emisie_CO2!DC28),0)</f>
        <v>241648.30683379091</v>
      </c>
      <c r="BX28" s="73">
        <f>IF(DD28&gt;0,P28/((1+Vychodiská!$C$168)^emisie_CO2!DD28),0)</f>
        <v>232589.55571641479</v>
      </c>
      <c r="BY28" s="73">
        <f>IF(DE28&gt;0,Q28/((1+Vychodiská!$C$168)^emisie_CO2!DE28),0)</f>
        <v>223845.58745639917</v>
      </c>
      <c r="BZ28" s="73">
        <f>IF(DF28&gt;0,R28/((1+Vychodiská!$C$168)^emisie_CO2!DF28),0)</f>
        <v>215406.9641197492</v>
      </c>
      <c r="CA28" s="73">
        <f>IF(DG28&gt;0,S28/((1+Vychodiská!$C$168)^emisie_CO2!DG28),0)</f>
        <v>207264.43282999919</v>
      </c>
      <c r="CB28" s="73">
        <f>IF(DH28&gt;0,T28/((1+Vychodiská!$C$168)^emisie_CO2!DH28),0)</f>
        <v>199408.9295448972</v>
      </c>
      <c r="CC28" s="73">
        <f>IF(DI28&gt;0,U28/((1+Vychodiská!$C$168)^emisie_CO2!DI28),0)</f>
        <v>191831.58205377313</v>
      </c>
      <c r="CD28" s="73">
        <f>IF(DJ28&gt;0,V28/((1+Vychodiská!$C$168)^emisie_CO2!DJ28),0)</f>
        <v>184523.71226124844</v>
      </c>
      <c r="CE28" s="73">
        <f>IF(DK28&gt;0,W28/((1+Vychodiská!$C$168)^emisie_CO2!DK28),0)</f>
        <v>177476.83781845678</v>
      </c>
      <c r="CF28" s="73">
        <f>IF(DL28&gt;0,X28/((1+Vychodiská!$C$168)^emisie_CO2!DL28),0)</f>
        <v>170682.67315873996</v>
      </c>
      <c r="CG28" s="73">
        <f>IF(DM28&gt;0,Y28/((1+Vychodiská!$C$168)^emisie_CO2!DM28),0)</f>
        <v>164133.1299908364</v>
      </c>
      <c r="CH28" s="73">
        <f>IF(DN28&gt;0,Z28/((1+Vychodiská!$C$168)^emisie_CO2!DN28),0)</f>
        <v>157820.31729888116</v>
      </c>
      <c r="CI28" s="73">
        <f>IF(DO28&gt;0,AA28/((1+Vychodiská!$C$168)^emisie_CO2!DO28),0)</f>
        <v>151736.54089506937</v>
      </c>
      <c r="CJ28" s="73">
        <f>IF(DP28&gt;0,AB28/((1+Vychodiská!$C$168)^emisie_CO2!DP28),0)</f>
        <v>145874.30256758694</v>
      </c>
      <c r="CK28" s="73">
        <f>IF(DQ28&gt;0,AC28/((1+Vychodiská!$C$168)^emisie_CO2!DQ28),0)</f>
        <v>140226.29886336793</v>
      </c>
      <c r="CL28" s="73">
        <f>IF(DR28&gt;0,AD28/((1+Vychodiská!$C$168)^emisie_CO2!DR28),0)</f>
        <v>134785.41954239071</v>
      </c>
      <c r="CM28" s="73">
        <f>IF(DS28&gt;0,AE28/((1+Vychodiská!$C$168)^emisie_CO2!DS28),0)</f>
        <v>129544.7457375533</v>
      </c>
      <c r="CN28" s="73">
        <f>IF(DT28&gt;0,AF28/((1+Vychodiská!$C$168)^emisie_CO2!DT28),0)</f>
        <v>0</v>
      </c>
      <c r="CO28" s="73">
        <f>IF(DU28&gt;0,AG28/((1+Vychodiská!$C$168)^emisie_CO2!DU28),0)</f>
        <v>0</v>
      </c>
      <c r="CP28" s="73">
        <f>IF(DV28&gt;0,AH28/((1+Vychodiská!$C$168)^emisie_CO2!DV28),0)</f>
        <v>0</v>
      </c>
      <c r="CQ28" s="73">
        <f>IF(DW28&gt;0,AI28/((1+Vychodiská!$C$168)^emisie_CO2!DW28),0)</f>
        <v>0</v>
      </c>
      <c r="CR28" s="74">
        <f>IF(DX28&gt;0,AJ28/((1+Vychodiská!$C$168)^emisie_CO2!DX28),0)</f>
        <v>0</v>
      </c>
      <c r="CS28" s="77">
        <f t="shared" si="26"/>
        <v>5332910.8646044042</v>
      </c>
      <c r="CU28" s="78">
        <f t="shared" si="27"/>
        <v>3</v>
      </c>
      <c r="CV28" s="78">
        <f t="shared" si="28"/>
        <v>4</v>
      </c>
      <c r="CW28" s="78">
        <f t="shared" si="29"/>
        <v>5</v>
      </c>
      <c r="CX28" s="78">
        <f t="shared" si="30"/>
        <v>6</v>
      </c>
      <c r="CY28" s="78">
        <f t="shared" si="31"/>
        <v>7</v>
      </c>
      <c r="CZ28" s="78">
        <f t="shared" si="32"/>
        <v>8</v>
      </c>
      <c r="DA28" s="78">
        <f t="shared" si="33"/>
        <v>9</v>
      </c>
      <c r="DB28" s="78">
        <f t="shared" si="34"/>
        <v>10</v>
      </c>
      <c r="DC28" s="78">
        <f t="shared" si="35"/>
        <v>11</v>
      </c>
      <c r="DD28" s="78">
        <f t="shared" si="36"/>
        <v>12</v>
      </c>
      <c r="DE28" s="78">
        <f t="shared" si="37"/>
        <v>13</v>
      </c>
      <c r="DF28" s="78">
        <f t="shared" si="38"/>
        <v>14</v>
      </c>
      <c r="DG28" s="78">
        <f t="shared" si="39"/>
        <v>15</v>
      </c>
      <c r="DH28" s="78">
        <f t="shared" si="40"/>
        <v>16</v>
      </c>
      <c r="DI28" s="78">
        <f t="shared" si="41"/>
        <v>17</v>
      </c>
      <c r="DJ28" s="78">
        <f t="shared" si="42"/>
        <v>18</v>
      </c>
      <c r="DK28" s="78">
        <f t="shared" si="43"/>
        <v>19</v>
      </c>
      <c r="DL28" s="78">
        <f t="shared" si="44"/>
        <v>20</v>
      </c>
      <c r="DM28" s="78">
        <f t="shared" si="45"/>
        <v>21</v>
      </c>
      <c r="DN28" s="78">
        <f t="shared" si="46"/>
        <v>22</v>
      </c>
      <c r="DO28" s="78">
        <f t="shared" si="47"/>
        <v>23</v>
      </c>
      <c r="DP28" s="78">
        <f t="shared" si="48"/>
        <v>24</v>
      </c>
      <c r="DQ28" s="78">
        <f t="shared" si="49"/>
        <v>25</v>
      </c>
      <c r="DR28" s="78">
        <f t="shared" si="50"/>
        <v>26</v>
      </c>
      <c r="DS28" s="78">
        <f t="shared" si="51"/>
        <v>27</v>
      </c>
      <c r="DT28" s="78">
        <f t="shared" si="52"/>
        <v>0</v>
      </c>
      <c r="DU28" s="78">
        <f t="shared" si="53"/>
        <v>0</v>
      </c>
      <c r="DV28" s="78">
        <f t="shared" si="54"/>
        <v>0</v>
      </c>
      <c r="DW28" s="78">
        <f t="shared" si="55"/>
        <v>0</v>
      </c>
      <c r="DX28" s="79">
        <f t="shared" si="56"/>
        <v>0</v>
      </c>
    </row>
    <row r="29" spans="1:128" ht="28.5" customHeight="1" x14ac:dyDescent="0.45">
      <c r="A29" s="70">
        <v>30</v>
      </c>
      <c r="B29" s="81" t="s">
        <v>146</v>
      </c>
      <c r="C29" s="71" t="str">
        <f>INDEX(Data!$D$3:$D$29,MATCH(emisie_CO2!A29,Data!$A$3:$A$29,0))</f>
        <v>Rekonštrukcia horúcovodného potrubia vetiev Zvolen-Sekier a Zvolen-Zlatý Potok /časť SO 500 HV Rozvod Zvolen-Podborová</v>
      </c>
      <c r="D29" s="72">
        <f>INDEX(Data!$M$3:$M$29,MATCH(emisie_CO2!A29,Data!$A$3:$A$29,0))</f>
        <v>30</v>
      </c>
      <c r="E29" s="72">
        <f>INDEX(Data!$J$3:$J$29,MATCH(emisie_CO2!A29,Data!$A$3:$A$29,0))</f>
        <v>2024</v>
      </c>
      <c r="F29" s="74">
        <f>INDEX(Data!$U$3:$U$29,MATCH(emisie_CO2!A29,Data!$A$3:$A$29,0))</f>
        <v>-1.0743</v>
      </c>
      <c r="G29" s="73">
        <f>$F29*Vychodiská!$D$15*-1*IF(LEN($E29)=4,HLOOKUP($E29+G$2,Vychodiská!$G$24:$BN$25,2,0),HLOOKUP(VALUE(RIGHT($E29,4))+G$2,Vychodiská!$G$24:$BN$25,2,0))</f>
        <v>42.972000000000001</v>
      </c>
      <c r="H29" s="73">
        <f>$F29*Vychodiská!$D$15*-1*IF(LEN($E29)=4,HLOOKUP($E29+H$2,Vychodiská!$G$24:$BN$25,2,0),HLOOKUP(VALUE(RIGHT($E29,4))+H$2,Vychodiská!$G$24:$BN$25,2,0))</f>
        <v>44.046300000000002</v>
      </c>
      <c r="I29" s="73">
        <f>$F29*Vychodiská!$D$15*-1*IF(LEN($E29)=4,HLOOKUP($E29+I$2,Vychodiská!$G$24:$BN$25,2,0),HLOOKUP(VALUE(RIGHT($E29,4))+I$2,Vychodiská!$G$24:$BN$25,2,0))</f>
        <v>45.120600000000003</v>
      </c>
      <c r="J29" s="73">
        <f>$F29*Vychodiská!$D$15*-1*IF(LEN($E29)=4,HLOOKUP($E29+J$2,Vychodiská!$G$24:$BN$25,2,0),HLOOKUP(VALUE(RIGHT($E29,4))+J$2,Vychodiská!$G$24:$BN$25,2,0))</f>
        <v>46.194900000000004</v>
      </c>
      <c r="K29" s="73">
        <f>$F29*Vychodiská!$D$15*-1*IF(LEN($E29)=4,HLOOKUP($E29+K$2,Vychodiská!$G$24:$BN$25,2,0),HLOOKUP(VALUE(RIGHT($E29,4))+K$2,Vychodiská!$G$24:$BN$25,2,0))</f>
        <v>47.269199999999998</v>
      </c>
      <c r="L29" s="73">
        <f>$F29*Vychodiská!$D$15*-1*IF(LEN($E29)=4,HLOOKUP($E29+L$2,Vychodiská!$G$24:$BN$25,2,0),HLOOKUP(VALUE(RIGHT($E29,4))+L$2,Vychodiská!$G$24:$BN$25,2,0))</f>
        <v>48.343499999999999</v>
      </c>
      <c r="M29" s="73">
        <f>$F29*Vychodiská!$D$15*-1*IF(LEN($E29)=4,HLOOKUP($E29+M$2,Vychodiská!$G$24:$BN$25,2,0),HLOOKUP(VALUE(RIGHT($E29,4))+M$2,Vychodiská!$G$24:$BN$25,2,0))</f>
        <v>48.880650000000003</v>
      </c>
      <c r="N29" s="73">
        <f>$F29*Vychodiská!$D$15*-1*IF(LEN($E29)=4,HLOOKUP($E29+N$2,Vychodiská!$G$24:$BN$25,2,0),HLOOKUP(VALUE(RIGHT($E29,4))+N$2,Vychodiská!$G$24:$BN$25,2,0))</f>
        <v>49.4178</v>
      </c>
      <c r="O29" s="73">
        <f>$F29*Vychodiská!$D$15*-1*IF(LEN($E29)=4,HLOOKUP($E29+O$2,Vychodiská!$G$24:$BN$25,2,0),HLOOKUP(VALUE(RIGHT($E29,4))+O$2,Vychodiská!$G$24:$BN$25,2,0))</f>
        <v>49.954950000000004</v>
      </c>
      <c r="P29" s="73">
        <f>$F29*Vychodiská!$D$15*-1*IF(LEN($E29)=4,HLOOKUP($E29+P$2,Vychodiská!$G$24:$BN$25,2,0),HLOOKUP(VALUE(RIGHT($E29,4))+P$2,Vychodiská!$G$24:$BN$25,2,0))</f>
        <v>50.492100000000001</v>
      </c>
      <c r="Q29" s="73">
        <f>$F29*Vychodiská!$D$15*-1*IF(LEN($E29)=4,HLOOKUP($E29+Q$2,Vychodiská!$G$24:$BN$25,2,0),HLOOKUP(VALUE(RIGHT($E29,4))+Q$2,Vychodiská!$G$24:$BN$25,2,0))</f>
        <v>51.029250000000005</v>
      </c>
      <c r="R29" s="73">
        <f>$F29*Vychodiská!$D$15*-1*IF(LEN($E29)=4,HLOOKUP($E29+R$2,Vychodiská!$G$24:$BN$25,2,0),HLOOKUP(VALUE(RIGHT($E29,4))+R$2,Vychodiská!$G$24:$BN$25,2,0))</f>
        <v>51.566400000000002</v>
      </c>
      <c r="S29" s="73">
        <f>$F29*Vychodiská!$D$15*-1*IF(LEN($E29)=4,HLOOKUP($E29+S$2,Vychodiská!$G$24:$BN$25,2,0),HLOOKUP(VALUE(RIGHT($E29,4))+S$2,Vychodiská!$G$24:$BN$25,2,0))</f>
        <v>52.103549999999998</v>
      </c>
      <c r="T29" s="73">
        <f>$F29*Vychodiská!$D$15*-1*IF(LEN($E29)=4,HLOOKUP($E29+T$2,Vychodiská!$G$24:$BN$25,2,0),HLOOKUP(VALUE(RIGHT($E29,4))+T$2,Vychodiská!$G$24:$BN$25,2,0))</f>
        <v>52.640700000000002</v>
      </c>
      <c r="U29" s="73">
        <f>$F29*Vychodiská!$D$15*-1*IF(LEN($E29)=4,HLOOKUP($E29+U$2,Vychodiská!$G$24:$BN$25,2,0),HLOOKUP(VALUE(RIGHT($E29,4))+U$2,Vychodiská!$G$24:$BN$25,2,0))</f>
        <v>53.177849999999999</v>
      </c>
      <c r="V29" s="73">
        <f>$F29*Vychodiská!$D$15*-1*IF(LEN($E29)=4,HLOOKUP($E29+V$2,Vychodiská!$G$24:$BN$25,2,0),HLOOKUP(VALUE(RIGHT($E29,4))+V$2,Vychodiská!$G$24:$BN$25,2,0))</f>
        <v>53.715000000000003</v>
      </c>
      <c r="W29" s="73">
        <f>$F29*Vychodiská!$D$15*-1*IF(LEN($E29)=4,HLOOKUP($E29+W$2,Vychodiská!$G$24:$BN$25,2,0),HLOOKUP(VALUE(RIGHT($E29,4))+W$2,Vychodiská!$G$24:$BN$25,2,0))</f>
        <v>54.25215</v>
      </c>
      <c r="X29" s="73">
        <f>$F29*Vychodiská!$D$15*-1*IF(LEN($E29)=4,HLOOKUP($E29+X$2,Vychodiská!$G$24:$BN$25,2,0),HLOOKUP(VALUE(RIGHT($E29,4))+X$2,Vychodiská!$G$24:$BN$25,2,0))</f>
        <v>54.789300000000004</v>
      </c>
      <c r="Y29" s="73">
        <f>$F29*Vychodiská!$D$15*-1*IF(LEN($E29)=4,HLOOKUP($E29+Y$2,Vychodiská!$G$24:$BN$25,2,0),HLOOKUP(VALUE(RIGHT($E29,4))+Y$2,Vychodiská!$G$24:$BN$25,2,0))</f>
        <v>55.326450000000001</v>
      </c>
      <c r="Z29" s="73">
        <f>$F29*Vychodiská!$D$15*-1*IF(LEN($E29)=4,HLOOKUP($E29+Z$2,Vychodiská!$G$24:$BN$25,2,0),HLOOKUP(VALUE(RIGHT($E29,4))+Z$2,Vychodiská!$G$24:$BN$25,2,0))</f>
        <v>55.863600000000005</v>
      </c>
      <c r="AA29" s="73">
        <f>$F29*Vychodiská!$D$15*-1*IF(LEN($E29)=4,HLOOKUP($E29+AA$2,Vychodiská!$G$24:$BN$25,2,0),HLOOKUP(VALUE(RIGHT($E29,4))+AA$2,Vychodiská!$G$24:$BN$25,2,0))</f>
        <v>56.400750000000002</v>
      </c>
      <c r="AB29" s="73">
        <f>$F29*Vychodiská!$D$15*-1*IF(LEN($E29)=4,HLOOKUP($E29+AB$2,Vychodiská!$G$24:$BN$25,2,0),HLOOKUP(VALUE(RIGHT($E29,4))+AB$2,Vychodiská!$G$24:$BN$25,2,0))</f>
        <v>56.937899999999999</v>
      </c>
      <c r="AC29" s="73">
        <f>$F29*Vychodiská!$D$15*-1*IF(LEN($E29)=4,HLOOKUP($E29+AC$2,Vychodiská!$G$24:$BN$25,2,0),HLOOKUP(VALUE(RIGHT($E29,4))+AC$2,Vychodiská!$G$24:$BN$25,2,0))</f>
        <v>57.475050000000003</v>
      </c>
      <c r="AD29" s="73">
        <f>$F29*Vychodiská!$D$15*-1*IF(LEN($E29)=4,HLOOKUP($E29+AD$2,Vychodiská!$G$24:$BN$25,2,0),HLOOKUP(VALUE(RIGHT($E29,4))+AD$2,Vychodiská!$G$24:$BN$25,2,0))</f>
        <v>58.0122</v>
      </c>
      <c r="AE29" s="73">
        <f>$F29*Vychodiská!$D$15*-1*IF(LEN($E29)=4,HLOOKUP($E29+AE$2,Vychodiská!$G$24:$BN$25,2,0),HLOOKUP(VALUE(RIGHT($E29,4))+AE$2,Vychodiská!$G$24:$BN$25,2,0))</f>
        <v>58.549350000000004</v>
      </c>
      <c r="AF29" s="73">
        <f>$F29*Vychodiská!$D$15*-1*IF(LEN($E29)=4,HLOOKUP($E29+AF$2,Vychodiská!$G$24:$BN$25,2,0),HLOOKUP(VALUE(RIGHT($E29,4))+AF$2,Vychodiská!$G$24:$BN$25,2,0))</f>
        <v>59.086500000000001</v>
      </c>
      <c r="AG29" s="73">
        <f>$F29*Vychodiská!$D$15*-1*IF(LEN($E29)=4,HLOOKUP($E29+AG$2,Vychodiská!$G$24:$BN$25,2,0),HLOOKUP(VALUE(RIGHT($E29,4))+AG$2,Vychodiská!$G$24:$BN$25,2,0))</f>
        <v>59.623650000000005</v>
      </c>
      <c r="AH29" s="73">
        <f>$F29*Vychodiská!$D$15*-1*IF(LEN($E29)=4,HLOOKUP($E29+AH$2,Vychodiská!$G$24:$BN$25,2,0),HLOOKUP(VALUE(RIGHT($E29,4))+AH$2,Vychodiská!$G$24:$BN$25,2,0))</f>
        <v>60.160800000000002</v>
      </c>
      <c r="AI29" s="73">
        <f>$F29*Vychodiská!$D$15*-1*IF(LEN($E29)=4,HLOOKUP($E29+AI$2,Vychodiská!$G$24:$BN$25,2,0),HLOOKUP(VALUE(RIGHT($E29,4))+AI$2,Vychodiská!$G$24:$BN$25,2,0))</f>
        <v>60.697949999999999</v>
      </c>
      <c r="AJ29" s="74">
        <f>$F29*Vychodiská!$D$15*-1*IF(LEN($E29)=4,HLOOKUP($E29+AJ$2,Vychodiská!$G$24:$BN$25,2,0),HLOOKUP(VALUE(RIGHT($E29,4))+AJ$2,Vychodiská!$G$24:$BN$25,2,0))</f>
        <v>61.235100000000003</v>
      </c>
      <c r="AK29" s="73">
        <f t="shared" si="25"/>
        <v>42.972000000000001</v>
      </c>
      <c r="AL29" s="73">
        <f>SUM($G29:H29)</f>
        <v>87.018300000000011</v>
      </c>
      <c r="AM29" s="73">
        <f>SUM($G29:I29)</f>
        <v>132.13890000000001</v>
      </c>
      <c r="AN29" s="73">
        <f>SUM($G29:J29)</f>
        <v>178.3338</v>
      </c>
      <c r="AO29" s="73">
        <f>SUM($G29:K29)</f>
        <v>225.60300000000001</v>
      </c>
      <c r="AP29" s="73">
        <f>SUM($G29:L29)</f>
        <v>273.94650000000001</v>
      </c>
      <c r="AQ29" s="73">
        <f>SUM($G29:M29)</f>
        <v>322.82715000000002</v>
      </c>
      <c r="AR29" s="73">
        <f>SUM($G29:N29)</f>
        <v>372.24495000000002</v>
      </c>
      <c r="AS29" s="73">
        <f>SUM($G29:O29)</f>
        <v>422.19990000000001</v>
      </c>
      <c r="AT29" s="73">
        <f>SUM($G29:P29)</f>
        <v>472.69200000000001</v>
      </c>
      <c r="AU29" s="73">
        <f>SUM($G29:Q29)</f>
        <v>523.72125000000005</v>
      </c>
      <c r="AV29" s="73">
        <f>SUM($G29:R29)</f>
        <v>575.2876500000001</v>
      </c>
      <c r="AW29" s="73">
        <f>SUM($G29:S29)</f>
        <v>627.39120000000014</v>
      </c>
      <c r="AX29" s="73">
        <f>SUM($G29:T29)</f>
        <v>680.03190000000018</v>
      </c>
      <c r="AY29" s="73">
        <f>SUM($G29:U29)</f>
        <v>733.20975000000021</v>
      </c>
      <c r="AZ29" s="73">
        <f>SUM($G29:V29)</f>
        <v>786.92475000000024</v>
      </c>
      <c r="BA29" s="73">
        <f>SUM($G29:W29)</f>
        <v>841.17690000000027</v>
      </c>
      <c r="BB29" s="73">
        <f>SUM($G29:X29)</f>
        <v>895.9662000000003</v>
      </c>
      <c r="BC29" s="73">
        <f>SUM($G29:Y29)</f>
        <v>951.29265000000032</v>
      </c>
      <c r="BD29" s="73">
        <f>SUM($G29:Z29)</f>
        <v>1007.1562500000003</v>
      </c>
      <c r="BE29" s="73">
        <f>SUM($G29:AA29)</f>
        <v>1063.5570000000002</v>
      </c>
      <c r="BF29" s="73">
        <f>SUM($G29:AB29)</f>
        <v>1120.4949000000001</v>
      </c>
      <c r="BG29" s="73">
        <f>SUM($G29:AC29)</f>
        <v>1177.9699500000002</v>
      </c>
      <c r="BH29" s="73">
        <f>SUM($G29:AD29)</f>
        <v>1235.98215</v>
      </c>
      <c r="BI29" s="73">
        <f>SUM($G29:AE29)</f>
        <v>1294.5315000000001</v>
      </c>
      <c r="BJ29" s="73">
        <f>SUM($G29:AF29)</f>
        <v>1353.6179999999999</v>
      </c>
      <c r="BK29" s="73">
        <f>SUM($G29:AG29)</f>
        <v>1413.2416499999999</v>
      </c>
      <c r="BL29" s="73">
        <f>SUM($G29:AH29)</f>
        <v>1473.40245</v>
      </c>
      <c r="BM29" s="73">
        <f>SUM($G29:AI29)</f>
        <v>1534.1004</v>
      </c>
      <c r="BN29" s="73">
        <f>SUM($G29:AJ29)</f>
        <v>1595.3355000000001</v>
      </c>
      <c r="BO29" s="76">
        <f>IF(CU29&gt;0,G29/((1+Vychodiská!$C$168)^emisie_CO2!CU29),0)</f>
        <v>38.976870748299319</v>
      </c>
      <c r="BP29" s="73">
        <f>IF(CV29&gt;0,H29/((1+Vychodiská!$C$168)^emisie_CO2!CV29),0)</f>
        <v>38.048850016196951</v>
      </c>
      <c r="BQ29" s="73">
        <f>IF(CW29&gt;0,I29/((1+Vychodiská!$C$168)^emisie_CO2!CW29),0)</f>
        <v>37.12082928409459</v>
      </c>
      <c r="BR29" s="73">
        <f>IF(CX29&gt;0,J29/((1+Vychodiská!$C$168)^emisie_CO2!CX29),0)</f>
        <v>36.194912907393821</v>
      </c>
      <c r="BS29" s="73">
        <f>IF(CY29&gt;0,K29/((1+Vychodiská!$C$168)^emisie_CO2!CY29),0)</f>
        <v>35.273004826696081</v>
      </c>
      <c r="BT29" s="73">
        <f>IF(CZ29&gt;0,L29/((1+Vychodiská!$C$168)^emisie_CO2!CZ29),0)</f>
        <v>34.356822883145526</v>
      </c>
      <c r="BU29" s="73">
        <f>IF(DA29&gt;0,M29/((1+Vychodiská!$C$168)^emisie_CO2!DA29),0)</f>
        <v>33.08434796154755</v>
      </c>
      <c r="BV29" s="73">
        <f>IF(DB29&gt;0,N29/((1+Vychodiská!$C$168)^emisie_CO2!DB29),0)</f>
        <v>31.855154499867862</v>
      </c>
      <c r="BW29" s="73">
        <f>IF(DC29&gt;0,O29/((1+Vychodiská!$C$168)^emisie_CO2!DC29),0)</f>
        <v>30.668005884965957</v>
      </c>
      <c r="BX29" s="73">
        <f>IF(DD29&gt;0,P29/((1+Vychodiská!$C$168)^emisie_CO2!DD29),0)</f>
        <v>29.521685132481306</v>
      </c>
      <c r="BY29" s="73">
        <f>IF(DE29&gt;0,Q29/((1+Vychodiská!$C$168)^emisie_CO2!DE29),0)</f>
        <v>28.414995821537232</v>
      </c>
      <c r="BZ29" s="73">
        <f>IF(DF29&gt;0,R29/((1+Vychodiská!$C$168)^emisie_CO2!DF29),0)</f>
        <v>27.346762895915525</v>
      </c>
      <c r="CA29" s="73">
        <f>IF(DG29&gt;0,S29/((1+Vychodiská!$C$168)^emisie_CO2!DG29),0)</f>
        <v>26.315833342299666</v>
      </c>
      <c r="CB29" s="73">
        <f>IF(DH29&gt;0,T29/((1+Vychodiská!$C$168)^emisie_CO2!DH29),0)</f>
        <v>25.321076755477335</v>
      </c>
      <c r="CC29" s="73">
        <f>IF(DI29&gt;0,U29/((1+Vychodiská!$C$168)^emisie_CO2!DI29),0)</f>
        <v>24.361385799730382</v>
      </c>
      <c r="CD29" s="73">
        <f>IF(DJ29&gt;0,V29/((1+Vychodiská!$C$168)^emisie_CO2!DJ29),0)</f>
        <v>23.435676575017201</v>
      </c>
      <c r="CE29" s="73">
        <f>IF(DK29&gt;0,W29/((1+Vychodiská!$C$168)^emisie_CO2!DK29),0)</f>
        <v>22.542888895968925</v>
      </c>
      <c r="CF29" s="73">
        <f>IF(DL29&gt;0,X29/((1+Vychodiská!$C$168)^emisie_CO2!DL29),0)</f>
        <v>21.681986491172378</v>
      </c>
      <c r="CG29" s="73">
        <f>IF(DM29&gt;0,Y29/((1+Vychodiská!$C$168)^emisie_CO2!DM29),0)</f>
        <v>20.851957129698924</v>
      </c>
      <c r="CH29" s="73">
        <f>IF(DN29&gt;0,Z29/((1+Vychodiská!$C$168)^emisie_CO2!DN29),0)</f>
        <v>20.051812681356342</v>
      </c>
      <c r="CI29" s="73">
        <f>IF(DO29&gt;0,AA29/((1+Vychodiská!$C$168)^emisie_CO2!DO29),0)</f>
        <v>19.280589116688791</v>
      </c>
      <c r="CJ29" s="73">
        <f>IF(DP29&gt;0,AB29/((1+Vychodiská!$C$168)^emisie_CO2!DP29),0)</f>
        <v>18.537346452326631</v>
      </c>
      <c r="CK29" s="73">
        <f>IF(DQ29&gt;0,AC29/((1+Vychodiská!$C$168)^emisie_CO2!DQ29),0)</f>
        <v>17.821168646890836</v>
      </c>
      <c r="CL29" s="73">
        <f>IF(DR29&gt;0,AD29/((1+Vychodiská!$C$168)^emisie_CO2!DR29),0)</f>
        <v>17.131163452284916</v>
      </c>
      <c r="CM29" s="73">
        <f>IF(DS29&gt;0,AE29/((1+Vychodiská!$C$168)^emisie_CO2!DS29),0)</f>
        <v>16.466462224859399</v>
      </c>
      <c r="CN29" s="73">
        <f>IF(DT29&gt;0,AF29/((1+Vychodiská!$C$168)^emisie_CO2!DT29),0)</f>
        <v>15.826219700607545</v>
      </c>
      <c r="CO29" s="73">
        <f>IF(DU29&gt;0,AG29/((1+Vychodiská!$C$168)^emisie_CO2!DU29),0)</f>
        <v>15.209613738246215</v>
      </c>
      <c r="CP29" s="73">
        <f>IF(DV29&gt;0,AH29/((1+Vychodiská!$C$168)^emisie_CO2!DV29),0)</f>
        <v>14.615845033750114</v>
      </c>
      <c r="CQ29" s="73">
        <f>IF(DW29&gt;0,AI29/((1+Vychodiská!$C$168)^emisie_CO2!DW29),0)</f>
        <v>14.044136809640845</v>
      </c>
      <c r="CR29" s="74">
        <f>IF(DX29&gt;0,AJ29/((1+Vychodiská!$C$168)^emisie_CO2!DX29),0)</f>
        <v>13.493734482082223</v>
      </c>
      <c r="CS29" s="77">
        <f t="shared" si="26"/>
        <v>747.85114019024013</v>
      </c>
      <c r="CU29" s="78">
        <f t="shared" si="27"/>
        <v>2</v>
      </c>
      <c r="CV29" s="78">
        <f t="shared" si="28"/>
        <v>3</v>
      </c>
      <c r="CW29" s="78">
        <f t="shared" si="29"/>
        <v>4</v>
      </c>
      <c r="CX29" s="78">
        <f t="shared" si="30"/>
        <v>5</v>
      </c>
      <c r="CY29" s="78">
        <f t="shared" si="31"/>
        <v>6</v>
      </c>
      <c r="CZ29" s="78">
        <f t="shared" si="32"/>
        <v>7</v>
      </c>
      <c r="DA29" s="78">
        <f t="shared" si="33"/>
        <v>8</v>
      </c>
      <c r="DB29" s="78">
        <f t="shared" si="34"/>
        <v>9</v>
      </c>
      <c r="DC29" s="78">
        <f t="shared" si="35"/>
        <v>10</v>
      </c>
      <c r="DD29" s="78">
        <f t="shared" si="36"/>
        <v>11</v>
      </c>
      <c r="DE29" s="78">
        <f t="shared" si="37"/>
        <v>12</v>
      </c>
      <c r="DF29" s="78">
        <f t="shared" si="38"/>
        <v>13</v>
      </c>
      <c r="DG29" s="78">
        <f t="shared" si="39"/>
        <v>14</v>
      </c>
      <c r="DH29" s="78">
        <f t="shared" si="40"/>
        <v>15</v>
      </c>
      <c r="DI29" s="78">
        <f t="shared" si="41"/>
        <v>16</v>
      </c>
      <c r="DJ29" s="78">
        <f t="shared" si="42"/>
        <v>17</v>
      </c>
      <c r="DK29" s="78">
        <f t="shared" si="43"/>
        <v>18</v>
      </c>
      <c r="DL29" s="78">
        <f t="shared" si="44"/>
        <v>19</v>
      </c>
      <c r="DM29" s="78">
        <f t="shared" si="45"/>
        <v>20</v>
      </c>
      <c r="DN29" s="78">
        <f t="shared" si="46"/>
        <v>21</v>
      </c>
      <c r="DO29" s="78">
        <f t="shared" si="47"/>
        <v>22</v>
      </c>
      <c r="DP29" s="78">
        <f t="shared" si="48"/>
        <v>23</v>
      </c>
      <c r="DQ29" s="78">
        <f t="shared" si="49"/>
        <v>24</v>
      </c>
      <c r="DR29" s="78">
        <f t="shared" si="50"/>
        <v>25</v>
      </c>
      <c r="DS29" s="78">
        <f t="shared" si="51"/>
        <v>26</v>
      </c>
      <c r="DT29" s="78">
        <f t="shared" si="52"/>
        <v>27</v>
      </c>
      <c r="DU29" s="78">
        <f t="shared" si="53"/>
        <v>28</v>
      </c>
      <c r="DV29" s="78">
        <f t="shared" si="54"/>
        <v>29</v>
      </c>
      <c r="DW29" s="78">
        <f t="shared" si="55"/>
        <v>30</v>
      </c>
      <c r="DX29" s="79">
        <f t="shared" si="56"/>
        <v>31</v>
      </c>
    </row>
    <row r="30" spans="1:128" ht="28.5" customHeight="1" x14ac:dyDescent="0.45">
      <c r="A30" s="70">
        <v>31</v>
      </c>
      <c r="B30" s="81" t="s">
        <v>146</v>
      </c>
      <c r="C30" s="71" t="str">
        <f>INDEX(Data!$D$3:$D$29,MATCH(emisie_CO2!A30,Data!$A$3:$A$29,0))</f>
        <v>Horúcovodná prípojka pre CONTINENTAL Zvolen</v>
      </c>
      <c r="D30" s="72">
        <f>INDEX(Data!$M$3:$M$29,MATCH(emisie_CO2!A30,Data!$A$3:$A$29,0))</f>
        <v>30</v>
      </c>
      <c r="E30" s="72" t="str">
        <f>INDEX(Data!$J$3:$J$29,MATCH(emisie_CO2!A30,Data!$A$3:$A$29,0))</f>
        <v>2023-2024</v>
      </c>
      <c r="F30" s="74">
        <f>INDEX(Data!$U$3:$U$29,MATCH(emisie_CO2!A30,Data!$A$3:$A$29,0))</f>
        <v>0</v>
      </c>
      <c r="G30" s="73">
        <f>$F30*Vychodiská!$D$15*-1*IF(LEN($E30)=4,HLOOKUP($E30+G$2,Vychodiská!$G$24:$BN$25,2,0),HLOOKUP(VALUE(RIGHT($E30,4))+G$2,Vychodiská!$G$24:$BN$25,2,0))</f>
        <v>0</v>
      </c>
      <c r="H30" s="73">
        <f>$F30*Vychodiská!$D$15*-1*IF(LEN($E30)=4,HLOOKUP($E30+H$2,Vychodiská!$G$24:$BN$25,2,0),HLOOKUP(VALUE(RIGHT($E30,4))+H$2,Vychodiská!$G$24:$BN$25,2,0))</f>
        <v>0</v>
      </c>
      <c r="I30" s="73">
        <f>$F30*Vychodiská!$D$15*-1*IF(LEN($E30)=4,HLOOKUP($E30+I$2,Vychodiská!$G$24:$BN$25,2,0),HLOOKUP(VALUE(RIGHT($E30,4))+I$2,Vychodiská!$G$24:$BN$25,2,0))</f>
        <v>0</v>
      </c>
      <c r="J30" s="73">
        <f>$F30*Vychodiská!$D$15*-1*IF(LEN($E30)=4,HLOOKUP($E30+J$2,Vychodiská!$G$24:$BN$25,2,0),HLOOKUP(VALUE(RIGHT($E30,4))+J$2,Vychodiská!$G$24:$BN$25,2,0))</f>
        <v>0</v>
      </c>
      <c r="K30" s="73">
        <f>$F30*Vychodiská!$D$15*-1*IF(LEN($E30)=4,HLOOKUP($E30+K$2,Vychodiská!$G$24:$BN$25,2,0),HLOOKUP(VALUE(RIGHT($E30,4))+K$2,Vychodiská!$G$24:$BN$25,2,0))</f>
        <v>0</v>
      </c>
      <c r="L30" s="73">
        <f>$F30*Vychodiská!$D$15*-1*IF(LEN($E30)=4,HLOOKUP($E30+L$2,Vychodiská!$G$24:$BN$25,2,0),HLOOKUP(VALUE(RIGHT($E30,4))+L$2,Vychodiská!$G$24:$BN$25,2,0))</f>
        <v>0</v>
      </c>
      <c r="M30" s="73">
        <f>$F30*Vychodiská!$D$15*-1*IF(LEN($E30)=4,HLOOKUP($E30+M$2,Vychodiská!$G$24:$BN$25,2,0),HLOOKUP(VALUE(RIGHT($E30,4))+M$2,Vychodiská!$G$24:$BN$25,2,0))</f>
        <v>0</v>
      </c>
      <c r="N30" s="73">
        <f>$F30*Vychodiská!$D$15*-1*IF(LEN($E30)=4,HLOOKUP($E30+N$2,Vychodiská!$G$24:$BN$25,2,0),HLOOKUP(VALUE(RIGHT($E30,4))+N$2,Vychodiská!$G$24:$BN$25,2,0))</f>
        <v>0</v>
      </c>
      <c r="O30" s="73">
        <f>$F30*Vychodiská!$D$15*-1*IF(LEN($E30)=4,HLOOKUP($E30+O$2,Vychodiská!$G$24:$BN$25,2,0),HLOOKUP(VALUE(RIGHT($E30,4))+O$2,Vychodiská!$G$24:$BN$25,2,0))</f>
        <v>0</v>
      </c>
      <c r="P30" s="73">
        <f>$F30*Vychodiská!$D$15*-1*IF(LEN($E30)=4,HLOOKUP($E30+P$2,Vychodiská!$G$24:$BN$25,2,0),HLOOKUP(VALUE(RIGHT($E30,4))+P$2,Vychodiská!$G$24:$BN$25,2,0))</f>
        <v>0</v>
      </c>
      <c r="Q30" s="73">
        <f>$F30*Vychodiská!$D$15*-1*IF(LEN($E30)=4,HLOOKUP($E30+Q$2,Vychodiská!$G$24:$BN$25,2,0),HLOOKUP(VALUE(RIGHT($E30,4))+Q$2,Vychodiská!$G$24:$BN$25,2,0))</f>
        <v>0</v>
      </c>
      <c r="R30" s="73">
        <f>$F30*Vychodiská!$D$15*-1*IF(LEN($E30)=4,HLOOKUP($E30+R$2,Vychodiská!$G$24:$BN$25,2,0),HLOOKUP(VALUE(RIGHT($E30,4))+R$2,Vychodiská!$G$24:$BN$25,2,0))</f>
        <v>0</v>
      </c>
      <c r="S30" s="73">
        <f>$F30*Vychodiská!$D$15*-1*IF(LEN($E30)=4,HLOOKUP($E30+S$2,Vychodiská!$G$24:$BN$25,2,0),HLOOKUP(VALUE(RIGHT($E30,4))+S$2,Vychodiská!$G$24:$BN$25,2,0))</f>
        <v>0</v>
      </c>
      <c r="T30" s="73">
        <f>$F30*Vychodiská!$D$15*-1*IF(LEN($E30)=4,HLOOKUP($E30+T$2,Vychodiská!$G$24:$BN$25,2,0),HLOOKUP(VALUE(RIGHT($E30,4))+T$2,Vychodiská!$G$24:$BN$25,2,0))</f>
        <v>0</v>
      </c>
      <c r="U30" s="73">
        <f>$F30*Vychodiská!$D$15*-1*IF(LEN($E30)=4,HLOOKUP($E30+U$2,Vychodiská!$G$24:$BN$25,2,0),HLOOKUP(VALUE(RIGHT($E30,4))+U$2,Vychodiská!$G$24:$BN$25,2,0))</f>
        <v>0</v>
      </c>
      <c r="V30" s="73">
        <f>$F30*Vychodiská!$D$15*-1*IF(LEN($E30)=4,HLOOKUP($E30+V$2,Vychodiská!$G$24:$BN$25,2,0),HLOOKUP(VALUE(RIGHT($E30,4))+V$2,Vychodiská!$G$24:$BN$25,2,0))</f>
        <v>0</v>
      </c>
      <c r="W30" s="73">
        <f>$F30*Vychodiská!$D$15*-1*IF(LEN($E30)=4,HLOOKUP($E30+W$2,Vychodiská!$G$24:$BN$25,2,0),HLOOKUP(VALUE(RIGHT($E30,4))+W$2,Vychodiská!$G$24:$BN$25,2,0))</f>
        <v>0</v>
      </c>
      <c r="X30" s="73">
        <f>$F30*Vychodiská!$D$15*-1*IF(LEN($E30)=4,HLOOKUP($E30+X$2,Vychodiská!$G$24:$BN$25,2,0),HLOOKUP(VALUE(RIGHT($E30,4))+X$2,Vychodiská!$G$24:$BN$25,2,0))</f>
        <v>0</v>
      </c>
      <c r="Y30" s="73">
        <f>$F30*Vychodiská!$D$15*-1*IF(LEN($E30)=4,HLOOKUP($E30+Y$2,Vychodiská!$G$24:$BN$25,2,0),HLOOKUP(VALUE(RIGHT($E30,4))+Y$2,Vychodiská!$G$24:$BN$25,2,0))</f>
        <v>0</v>
      </c>
      <c r="Z30" s="73">
        <f>$F30*Vychodiská!$D$15*-1*IF(LEN($E30)=4,HLOOKUP($E30+Z$2,Vychodiská!$G$24:$BN$25,2,0),HLOOKUP(VALUE(RIGHT($E30,4))+Z$2,Vychodiská!$G$24:$BN$25,2,0))</f>
        <v>0</v>
      </c>
      <c r="AA30" s="73">
        <f>$F30*Vychodiská!$D$15*-1*IF(LEN($E30)=4,HLOOKUP($E30+AA$2,Vychodiská!$G$24:$BN$25,2,0),HLOOKUP(VALUE(RIGHT($E30,4))+AA$2,Vychodiská!$G$24:$BN$25,2,0))</f>
        <v>0</v>
      </c>
      <c r="AB30" s="73">
        <f>$F30*Vychodiská!$D$15*-1*IF(LEN($E30)=4,HLOOKUP($E30+AB$2,Vychodiská!$G$24:$BN$25,2,0),HLOOKUP(VALUE(RIGHT($E30,4))+AB$2,Vychodiská!$G$24:$BN$25,2,0))</f>
        <v>0</v>
      </c>
      <c r="AC30" s="73">
        <f>$F30*Vychodiská!$D$15*-1*IF(LEN($E30)=4,HLOOKUP($E30+AC$2,Vychodiská!$G$24:$BN$25,2,0),HLOOKUP(VALUE(RIGHT($E30,4))+AC$2,Vychodiská!$G$24:$BN$25,2,0))</f>
        <v>0</v>
      </c>
      <c r="AD30" s="73">
        <f>$F30*Vychodiská!$D$15*-1*IF(LEN($E30)=4,HLOOKUP($E30+AD$2,Vychodiská!$G$24:$BN$25,2,0),HLOOKUP(VALUE(RIGHT($E30,4))+AD$2,Vychodiská!$G$24:$BN$25,2,0))</f>
        <v>0</v>
      </c>
      <c r="AE30" s="73">
        <f>$F30*Vychodiská!$D$15*-1*IF(LEN($E30)=4,HLOOKUP($E30+AE$2,Vychodiská!$G$24:$BN$25,2,0),HLOOKUP(VALUE(RIGHT($E30,4))+AE$2,Vychodiská!$G$24:$BN$25,2,0))</f>
        <v>0</v>
      </c>
      <c r="AF30" s="73">
        <f>$F30*Vychodiská!$D$15*-1*IF(LEN($E30)=4,HLOOKUP($E30+AF$2,Vychodiská!$G$24:$BN$25,2,0),HLOOKUP(VALUE(RIGHT($E30,4))+AF$2,Vychodiská!$G$24:$BN$25,2,0))</f>
        <v>0</v>
      </c>
      <c r="AG30" s="73">
        <f>$F30*Vychodiská!$D$15*-1*IF(LEN($E30)=4,HLOOKUP($E30+AG$2,Vychodiská!$G$24:$BN$25,2,0),HLOOKUP(VALUE(RIGHT($E30,4))+AG$2,Vychodiská!$G$24:$BN$25,2,0))</f>
        <v>0</v>
      </c>
      <c r="AH30" s="73">
        <f>$F30*Vychodiská!$D$15*-1*IF(LEN($E30)=4,HLOOKUP($E30+AH$2,Vychodiská!$G$24:$BN$25,2,0),HLOOKUP(VALUE(RIGHT($E30,4))+AH$2,Vychodiská!$G$24:$BN$25,2,0))</f>
        <v>0</v>
      </c>
      <c r="AI30" s="73">
        <f>$F30*Vychodiská!$D$15*-1*IF(LEN($E30)=4,HLOOKUP($E30+AI$2,Vychodiská!$G$24:$BN$25,2,0),HLOOKUP(VALUE(RIGHT($E30,4))+AI$2,Vychodiská!$G$24:$BN$25,2,0))</f>
        <v>0</v>
      </c>
      <c r="AJ30" s="74">
        <f>$F30*Vychodiská!$D$15*-1*IF(LEN($E30)=4,HLOOKUP($E30+AJ$2,Vychodiská!$G$24:$BN$25,2,0),HLOOKUP(VALUE(RIGHT($E30,4))+AJ$2,Vychodiská!$G$24:$BN$25,2,0))</f>
        <v>0</v>
      </c>
      <c r="AK30" s="73">
        <f t="shared" si="25"/>
        <v>0</v>
      </c>
      <c r="AL30" s="73">
        <f>SUM($G30:H30)</f>
        <v>0</v>
      </c>
      <c r="AM30" s="73">
        <f>SUM($G30:I30)</f>
        <v>0</v>
      </c>
      <c r="AN30" s="73">
        <f>SUM($G30:J30)</f>
        <v>0</v>
      </c>
      <c r="AO30" s="73">
        <f>SUM($G30:K30)</f>
        <v>0</v>
      </c>
      <c r="AP30" s="73">
        <f>SUM($G30:L30)</f>
        <v>0</v>
      </c>
      <c r="AQ30" s="73">
        <f>SUM($G30:M30)</f>
        <v>0</v>
      </c>
      <c r="AR30" s="73">
        <f>SUM($G30:N30)</f>
        <v>0</v>
      </c>
      <c r="AS30" s="73">
        <f>SUM($G30:O30)</f>
        <v>0</v>
      </c>
      <c r="AT30" s="73">
        <f>SUM($G30:P30)</f>
        <v>0</v>
      </c>
      <c r="AU30" s="73">
        <f>SUM($G30:Q30)</f>
        <v>0</v>
      </c>
      <c r="AV30" s="73">
        <f>SUM($G30:R30)</f>
        <v>0</v>
      </c>
      <c r="AW30" s="73">
        <f>SUM($G30:S30)</f>
        <v>0</v>
      </c>
      <c r="AX30" s="73">
        <f>SUM($G30:T30)</f>
        <v>0</v>
      </c>
      <c r="AY30" s="73">
        <f>SUM($G30:U30)</f>
        <v>0</v>
      </c>
      <c r="AZ30" s="73">
        <f>SUM($G30:V30)</f>
        <v>0</v>
      </c>
      <c r="BA30" s="73">
        <f>SUM($G30:W30)</f>
        <v>0</v>
      </c>
      <c r="BB30" s="73">
        <f>SUM($G30:X30)</f>
        <v>0</v>
      </c>
      <c r="BC30" s="73">
        <f>SUM($G30:Y30)</f>
        <v>0</v>
      </c>
      <c r="BD30" s="73">
        <f>SUM($G30:Z30)</f>
        <v>0</v>
      </c>
      <c r="BE30" s="73">
        <f>SUM($G30:AA30)</f>
        <v>0</v>
      </c>
      <c r="BF30" s="73">
        <f>SUM($G30:AB30)</f>
        <v>0</v>
      </c>
      <c r="BG30" s="73">
        <f>SUM($G30:AC30)</f>
        <v>0</v>
      </c>
      <c r="BH30" s="73">
        <f>SUM($G30:AD30)</f>
        <v>0</v>
      </c>
      <c r="BI30" s="73">
        <f>SUM($G30:AE30)</f>
        <v>0</v>
      </c>
      <c r="BJ30" s="73">
        <f>SUM($G30:AF30)</f>
        <v>0</v>
      </c>
      <c r="BK30" s="73">
        <f>SUM($G30:AG30)</f>
        <v>0</v>
      </c>
      <c r="BL30" s="73">
        <f>SUM($G30:AH30)</f>
        <v>0</v>
      </c>
      <c r="BM30" s="73">
        <f>SUM($G30:AI30)</f>
        <v>0</v>
      </c>
      <c r="BN30" s="73">
        <f>SUM($G30:AJ30)</f>
        <v>0</v>
      </c>
      <c r="BO30" s="76">
        <f>IF(CU30&gt;0,G30/((1+Vychodiská!$C$168)^emisie_CO2!CU30),0)</f>
        <v>0</v>
      </c>
      <c r="BP30" s="73">
        <f>IF(CV30&gt;0,H30/((1+Vychodiská!$C$168)^emisie_CO2!CV30),0)</f>
        <v>0</v>
      </c>
      <c r="BQ30" s="73">
        <f>IF(CW30&gt;0,I30/((1+Vychodiská!$C$168)^emisie_CO2!CW30),0)</f>
        <v>0</v>
      </c>
      <c r="BR30" s="73">
        <f>IF(CX30&gt;0,J30/((1+Vychodiská!$C$168)^emisie_CO2!CX30),0)</f>
        <v>0</v>
      </c>
      <c r="BS30" s="73">
        <f>IF(CY30&gt;0,K30/((1+Vychodiská!$C$168)^emisie_CO2!CY30),0)</f>
        <v>0</v>
      </c>
      <c r="BT30" s="73">
        <f>IF(CZ30&gt;0,L30/((1+Vychodiská!$C$168)^emisie_CO2!CZ30),0)</f>
        <v>0</v>
      </c>
      <c r="BU30" s="73">
        <f>IF(DA30&gt;0,M30/((1+Vychodiská!$C$168)^emisie_CO2!DA30),0)</f>
        <v>0</v>
      </c>
      <c r="BV30" s="73">
        <f>IF(DB30&gt;0,N30/((1+Vychodiská!$C$168)^emisie_CO2!DB30),0)</f>
        <v>0</v>
      </c>
      <c r="BW30" s="73">
        <f>IF(DC30&gt;0,O30/((1+Vychodiská!$C$168)^emisie_CO2!DC30),0)</f>
        <v>0</v>
      </c>
      <c r="BX30" s="73">
        <f>IF(DD30&gt;0,P30/((1+Vychodiská!$C$168)^emisie_CO2!DD30),0)</f>
        <v>0</v>
      </c>
      <c r="BY30" s="73">
        <f>IF(DE30&gt;0,Q30/((1+Vychodiská!$C$168)^emisie_CO2!DE30),0)</f>
        <v>0</v>
      </c>
      <c r="BZ30" s="73">
        <f>IF(DF30&gt;0,R30/((1+Vychodiská!$C$168)^emisie_CO2!DF30),0)</f>
        <v>0</v>
      </c>
      <c r="CA30" s="73">
        <f>IF(DG30&gt;0,S30/((1+Vychodiská!$C$168)^emisie_CO2!DG30),0)</f>
        <v>0</v>
      </c>
      <c r="CB30" s="73">
        <f>IF(DH30&gt;0,T30/((1+Vychodiská!$C$168)^emisie_CO2!DH30),0)</f>
        <v>0</v>
      </c>
      <c r="CC30" s="73">
        <f>IF(DI30&gt;0,U30/((1+Vychodiská!$C$168)^emisie_CO2!DI30),0)</f>
        <v>0</v>
      </c>
      <c r="CD30" s="73">
        <f>IF(DJ30&gt;0,V30/((1+Vychodiská!$C$168)^emisie_CO2!DJ30),0)</f>
        <v>0</v>
      </c>
      <c r="CE30" s="73">
        <f>IF(DK30&gt;0,W30/((1+Vychodiská!$C$168)^emisie_CO2!DK30),0)</f>
        <v>0</v>
      </c>
      <c r="CF30" s="73">
        <f>IF(DL30&gt;0,X30/((1+Vychodiská!$C$168)^emisie_CO2!DL30),0)</f>
        <v>0</v>
      </c>
      <c r="CG30" s="73">
        <f>IF(DM30&gt;0,Y30/((1+Vychodiská!$C$168)^emisie_CO2!DM30),0)</f>
        <v>0</v>
      </c>
      <c r="CH30" s="73">
        <f>IF(DN30&gt;0,Z30/((1+Vychodiská!$C$168)^emisie_CO2!DN30),0)</f>
        <v>0</v>
      </c>
      <c r="CI30" s="73">
        <f>IF(DO30&gt;0,AA30/((1+Vychodiská!$C$168)^emisie_CO2!DO30),0)</f>
        <v>0</v>
      </c>
      <c r="CJ30" s="73">
        <f>IF(DP30&gt;0,AB30/((1+Vychodiská!$C$168)^emisie_CO2!DP30),0)</f>
        <v>0</v>
      </c>
      <c r="CK30" s="73">
        <f>IF(DQ30&gt;0,AC30/((1+Vychodiská!$C$168)^emisie_CO2!DQ30),0)</f>
        <v>0</v>
      </c>
      <c r="CL30" s="73">
        <f>IF(DR30&gt;0,AD30/((1+Vychodiská!$C$168)^emisie_CO2!DR30),0)</f>
        <v>0</v>
      </c>
      <c r="CM30" s="73">
        <f>IF(DS30&gt;0,AE30/((1+Vychodiská!$C$168)^emisie_CO2!DS30),0)</f>
        <v>0</v>
      </c>
      <c r="CN30" s="73">
        <f>IF(DT30&gt;0,AF30/((1+Vychodiská!$C$168)^emisie_CO2!DT30),0)</f>
        <v>0</v>
      </c>
      <c r="CO30" s="73">
        <f>IF(DU30&gt;0,AG30/((1+Vychodiská!$C$168)^emisie_CO2!DU30),0)</f>
        <v>0</v>
      </c>
      <c r="CP30" s="73">
        <f>IF(DV30&gt;0,AH30/((1+Vychodiská!$C$168)^emisie_CO2!DV30),0)</f>
        <v>0</v>
      </c>
      <c r="CQ30" s="73">
        <f>IF(DW30&gt;0,AI30/((1+Vychodiská!$C$168)^emisie_CO2!DW30),0)</f>
        <v>0</v>
      </c>
      <c r="CR30" s="74">
        <f>IF(DX30&gt;0,AJ30/((1+Vychodiská!$C$168)^emisie_CO2!DX30),0)</f>
        <v>0</v>
      </c>
      <c r="CS30" s="77">
        <f t="shared" si="26"/>
        <v>0</v>
      </c>
      <c r="CU30" s="78">
        <f t="shared" si="27"/>
        <v>3</v>
      </c>
      <c r="CV30" s="78">
        <f t="shared" si="28"/>
        <v>4</v>
      </c>
      <c r="CW30" s="78">
        <f t="shared" si="29"/>
        <v>5</v>
      </c>
      <c r="CX30" s="78">
        <f t="shared" si="30"/>
        <v>6</v>
      </c>
      <c r="CY30" s="78">
        <f t="shared" si="31"/>
        <v>7</v>
      </c>
      <c r="CZ30" s="78">
        <f t="shared" si="32"/>
        <v>8</v>
      </c>
      <c r="DA30" s="78">
        <f t="shared" si="33"/>
        <v>9</v>
      </c>
      <c r="DB30" s="78">
        <f t="shared" si="34"/>
        <v>10</v>
      </c>
      <c r="DC30" s="78">
        <f t="shared" si="35"/>
        <v>11</v>
      </c>
      <c r="DD30" s="78">
        <f t="shared" si="36"/>
        <v>12</v>
      </c>
      <c r="DE30" s="78">
        <f t="shared" si="37"/>
        <v>13</v>
      </c>
      <c r="DF30" s="78">
        <f t="shared" si="38"/>
        <v>14</v>
      </c>
      <c r="DG30" s="78">
        <f t="shared" si="39"/>
        <v>15</v>
      </c>
      <c r="DH30" s="78">
        <f t="shared" si="40"/>
        <v>16</v>
      </c>
      <c r="DI30" s="78">
        <f t="shared" si="41"/>
        <v>17</v>
      </c>
      <c r="DJ30" s="78">
        <f t="shared" si="42"/>
        <v>18</v>
      </c>
      <c r="DK30" s="78">
        <f t="shared" si="43"/>
        <v>19</v>
      </c>
      <c r="DL30" s="78">
        <f t="shared" si="44"/>
        <v>20</v>
      </c>
      <c r="DM30" s="78">
        <f t="shared" si="45"/>
        <v>21</v>
      </c>
      <c r="DN30" s="78">
        <f t="shared" si="46"/>
        <v>22</v>
      </c>
      <c r="DO30" s="78">
        <f t="shared" si="47"/>
        <v>23</v>
      </c>
      <c r="DP30" s="78">
        <f t="shared" si="48"/>
        <v>24</v>
      </c>
      <c r="DQ30" s="78">
        <f t="shared" si="49"/>
        <v>25</v>
      </c>
      <c r="DR30" s="78">
        <f t="shared" si="50"/>
        <v>26</v>
      </c>
      <c r="DS30" s="78">
        <f t="shared" si="51"/>
        <v>27</v>
      </c>
      <c r="DT30" s="78">
        <f t="shared" si="52"/>
        <v>28</v>
      </c>
      <c r="DU30" s="78">
        <f t="shared" si="53"/>
        <v>29</v>
      </c>
      <c r="DV30" s="78">
        <f t="shared" si="54"/>
        <v>30</v>
      </c>
      <c r="DW30" s="78">
        <f t="shared" si="55"/>
        <v>31</v>
      </c>
      <c r="DX30" s="79">
        <f t="shared" si="56"/>
        <v>32</v>
      </c>
    </row>
    <row r="31" spans="1:128" x14ac:dyDescent="0.45">
      <c r="F31" s="74"/>
    </row>
  </sheetData>
  <mergeCells count="3">
    <mergeCell ref="BO1:CR1"/>
    <mergeCell ref="G1:AJ1"/>
    <mergeCell ref="AK1:BN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46"/>
  <sheetViews>
    <sheetView topLeftCell="A9" zoomScale="58" zoomScaleNormal="58" workbookViewId="0">
      <selection activeCell="N38" sqref="N38"/>
    </sheetView>
  </sheetViews>
  <sheetFormatPr defaultColWidth="8.81640625" defaultRowHeight="16.5" x14ac:dyDescent="0.45"/>
  <cols>
    <col min="1" max="1" width="8.90625" style="81" bestFit="1" customWidth="1"/>
    <col min="2" max="2" width="27.81640625" style="81" bestFit="1" customWidth="1"/>
    <col min="3" max="3" width="27.81640625" style="81" customWidth="1"/>
    <col min="4" max="11" width="24.6328125" style="81" customWidth="1"/>
    <col min="12" max="12" width="17.1796875" style="81" customWidth="1"/>
    <col min="13" max="41" width="11" style="81" customWidth="1"/>
    <col min="42" max="42" width="9.90625" style="81" bestFit="1" customWidth="1"/>
    <col min="43" max="43" width="10.08984375" style="81" bestFit="1" customWidth="1"/>
    <col min="44" max="44" width="10.6328125" style="81" bestFit="1" customWidth="1"/>
    <col min="45" max="46" width="10.453125" style="81" bestFit="1" customWidth="1"/>
    <col min="47" max="47" width="10.6328125" style="81" bestFit="1" customWidth="1"/>
    <col min="48" max="48" width="11" style="81" bestFit="1" customWidth="1"/>
    <col min="49" max="49" width="10.6328125" style="81" bestFit="1" customWidth="1"/>
    <col min="50" max="50" width="11" style="81" bestFit="1" customWidth="1"/>
    <col min="51" max="51" width="10.6328125" style="81" bestFit="1" customWidth="1"/>
    <col min="52" max="53" width="11" style="81" bestFit="1" customWidth="1"/>
    <col min="54" max="54" width="11.1796875" style="81" bestFit="1" customWidth="1"/>
    <col min="55" max="55" width="11.54296875" style="81" bestFit="1" customWidth="1"/>
    <col min="56" max="56" width="11" style="81" bestFit="1" customWidth="1"/>
    <col min="57" max="63" width="11.54296875" style="81" bestFit="1" customWidth="1"/>
    <col min="64" max="64" width="11.81640625" style="81" bestFit="1" customWidth="1"/>
    <col min="65" max="65" width="11.54296875" style="81" bestFit="1" customWidth="1"/>
    <col min="66" max="70" width="11.81640625" style="81" bestFit="1" customWidth="1"/>
    <col min="71" max="71" width="11.08984375" style="81" customWidth="1"/>
    <col min="72" max="73" width="9.90625" style="81" bestFit="1" customWidth="1"/>
    <col min="74" max="75" width="9.54296875" style="81" bestFit="1" customWidth="1"/>
    <col min="76" max="78" width="9.90625" style="81" bestFit="1" customWidth="1"/>
    <col min="79" max="79" width="9.36328125" style="81" bestFit="1" customWidth="1"/>
    <col min="80" max="81" width="9.54296875" style="81" bestFit="1" customWidth="1"/>
    <col min="82" max="82" width="9.90625" style="81" bestFit="1" customWidth="1"/>
    <col min="83" max="83" width="9.54296875" style="81" bestFit="1" customWidth="1"/>
    <col min="84" max="89" width="9.1796875" style="81" bestFit="1" customWidth="1"/>
    <col min="90" max="90" width="11.26953125" style="81" customWidth="1"/>
    <col min="91" max="95" width="9.1796875" style="81" bestFit="1" customWidth="1"/>
    <col min="96" max="99" width="9.36328125" style="81" bestFit="1" customWidth="1"/>
    <col min="100" max="100" width="8.1796875" style="81" bestFit="1" customWidth="1"/>
    <col min="101" max="101" width="7.453125" style="81" customWidth="1"/>
    <col min="102" max="102" width="11" style="81" bestFit="1" customWidth="1"/>
    <col min="103" max="103" width="8.81640625" style="81"/>
    <col min="104" max="104" width="11.90625" style="81" bestFit="1" customWidth="1"/>
    <col min="105" max="133" width="8.90625" style="81" bestFit="1" customWidth="1"/>
    <col min="134" max="16384" width="8.81640625" style="81"/>
  </cols>
  <sheetData>
    <row r="1" spans="1:133" s="56" customFormat="1" x14ac:dyDescent="0.45">
      <c r="K1" s="85"/>
      <c r="L1" s="333" t="s">
        <v>367</v>
      </c>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8"/>
      <c r="AP1" s="334" t="s">
        <v>368</v>
      </c>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c r="BO1" s="329"/>
      <c r="BP1" s="329"/>
      <c r="BQ1" s="329"/>
      <c r="BR1" s="329"/>
      <c r="BS1" s="335"/>
      <c r="BT1" s="330" t="s">
        <v>366</v>
      </c>
      <c r="BU1" s="331"/>
      <c r="BV1" s="331"/>
      <c r="BW1" s="331"/>
      <c r="BX1" s="331"/>
      <c r="BY1" s="331"/>
      <c r="BZ1" s="331"/>
      <c r="CA1" s="331"/>
      <c r="CB1" s="331"/>
      <c r="CC1" s="331"/>
      <c r="CD1" s="331"/>
      <c r="CE1" s="331"/>
      <c r="CF1" s="331"/>
      <c r="CG1" s="331"/>
      <c r="CH1" s="331"/>
      <c r="CI1" s="331"/>
      <c r="CJ1" s="331"/>
      <c r="CK1" s="331"/>
      <c r="CL1" s="331"/>
      <c r="CM1" s="331"/>
      <c r="CN1" s="331"/>
      <c r="CO1" s="331"/>
      <c r="CP1" s="331"/>
      <c r="CQ1" s="331"/>
      <c r="CR1" s="331"/>
      <c r="CS1" s="331"/>
      <c r="CT1" s="331"/>
      <c r="CU1" s="331"/>
      <c r="CV1" s="331"/>
      <c r="CW1" s="332"/>
      <c r="CX1" s="58" t="s">
        <v>366</v>
      </c>
      <c r="CY1" s="59"/>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row>
    <row r="2" spans="1:133" s="56" customFormat="1" ht="49.5" x14ac:dyDescent="0.45">
      <c r="A2" s="61" t="s">
        <v>12</v>
      </c>
      <c r="B2" s="61" t="s">
        <v>13</v>
      </c>
      <c r="C2" s="61" t="s">
        <v>15</v>
      </c>
      <c r="D2" s="61" t="s">
        <v>22</v>
      </c>
      <c r="E2" s="61" t="s">
        <v>20</v>
      </c>
      <c r="F2" s="87" t="str">
        <f>Data!O2</f>
        <v>oxidy dusíka-NOX</v>
      </c>
      <c r="G2" s="87" t="str">
        <f>Data!P2</f>
        <v>Oxid siričitý-SO2</v>
      </c>
      <c r="H2" s="87" t="str">
        <f>Data!Q2</f>
        <v>Jemné tuhé častice-PM2.5 mimo mesta</v>
      </c>
      <c r="I2" s="87" t="str">
        <f>Data!R2</f>
        <v>Jemné tuhé častice-PM2.5-okolie mesta</v>
      </c>
      <c r="J2" s="87" t="str">
        <f>Data!S2</f>
        <v>Jemné tuhé častice-PM2.5-mesto</v>
      </c>
      <c r="K2" s="86" t="str">
        <f>Data!T2</f>
        <v>Nemetánové prchavé organické látky-NMVOC</v>
      </c>
      <c r="L2" s="64">
        <v>1</v>
      </c>
      <c r="M2" s="64">
        <v>2</v>
      </c>
      <c r="N2" s="64">
        <v>3</v>
      </c>
      <c r="O2" s="64">
        <v>4</v>
      </c>
      <c r="P2" s="64">
        <v>5</v>
      </c>
      <c r="Q2" s="64">
        <v>6</v>
      </c>
      <c r="R2" s="64">
        <v>7</v>
      </c>
      <c r="S2" s="64">
        <v>8</v>
      </c>
      <c r="T2" s="64">
        <v>9</v>
      </c>
      <c r="U2" s="64">
        <v>10</v>
      </c>
      <c r="V2" s="64">
        <v>11</v>
      </c>
      <c r="W2" s="64">
        <v>12</v>
      </c>
      <c r="X2" s="64">
        <v>13</v>
      </c>
      <c r="Y2" s="64">
        <v>14</v>
      </c>
      <c r="Z2" s="64">
        <v>15</v>
      </c>
      <c r="AA2" s="64">
        <v>16</v>
      </c>
      <c r="AB2" s="64">
        <v>17</v>
      </c>
      <c r="AC2" s="64">
        <v>18</v>
      </c>
      <c r="AD2" s="64">
        <v>19</v>
      </c>
      <c r="AE2" s="64">
        <v>20</v>
      </c>
      <c r="AF2" s="64">
        <v>21</v>
      </c>
      <c r="AG2" s="64">
        <v>22</v>
      </c>
      <c r="AH2" s="64">
        <v>23</v>
      </c>
      <c r="AI2" s="64">
        <v>24</v>
      </c>
      <c r="AJ2" s="64">
        <v>25</v>
      </c>
      <c r="AK2" s="64">
        <v>26</v>
      </c>
      <c r="AL2" s="64">
        <v>27</v>
      </c>
      <c r="AM2" s="64">
        <v>28</v>
      </c>
      <c r="AN2" s="64">
        <v>29</v>
      </c>
      <c r="AO2" s="65">
        <v>30</v>
      </c>
      <c r="AP2" s="64">
        <v>1</v>
      </c>
      <c r="AQ2" s="64">
        <v>2</v>
      </c>
      <c r="AR2" s="64">
        <v>3</v>
      </c>
      <c r="AS2" s="64">
        <v>4</v>
      </c>
      <c r="AT2" s="64">
        <v>5</v>
      </c>
      <c r="AU2" s="64">
        <v>6</v>
      </c>
      <c r="AV2" s="64">
        <v>7</v>
      </c>
      <c r="AW2" s="64">
        <v>8</v>
      </c>
      <c r="AX2" s="64">
        <v>9</v>
      </c>
      <c r="AY2" s="64">
        <v>10</v>
      </c>
      <c r="AZ2" s="64">
        <v>11</v>
      </c>
      <c r="BA2" s="64">
        <v>12</v>
      </c>
      <c r="BB2" s="64">
        <v>13</v>
      </c>
      <c r="BC2" s="64">
        <v>14</v>
      </c>
      <c r="BD2" s="64">
        <v>15</v>
      </c>
      <c r="BE2" s="64">
        <v>16</v>
      </c>
      <c r="BF2" s="64">
        <v>17</v>
      </c>
      <c r="BG2" s="64">
        <v>18</v>
      </c>
      <c r="BH2" s="64">
        <v>19</v>
      </c>
      <c r="BI2" s="64">
        <v>20</v>
      </c>
      <c r="BJ2" s="64">
        <v>21</v>
      </c>
      <c r="BK2" s="64">
        <v>22</v>
      </c>
      <c r="BL2" s="64">
        <v>23</v>
      </c>
      <c r="BM2" s="64">
        <v>24</v>
      </c>
      <c r="BN2" s="64">
        <v>25</v>
      </c>
      <c r="BO2" s="64">
        <v>26</v>
      </c>
      <c r="BP2" s="64">
        <v>27</v>
      </c>
      <c r="BQ2" s="64">
        <v>28</v>
      </c>
      <c r="BR2" s="64">
        <v>29</v>
      </c>
      <c r="BS2" s="65">
        <v>30</v>
      </c>
      <c r="BT2" s="66">
        <v>1</v>
      </c>
      <c r="BU2" s="67">
        <v>2</v>
      </c>
      <c r="BV2" s="67">
        <v>3</v>
      </c>
      <c r="BW2" s="67">
        <v>4</v>
      </c>
      <c r="BX2" s="67">
        <v>5</v>
      </c>
      <c r="BY2" s="67">
        <v>6</v>
      </c>
      <c r="BZ2" s="67">
        <v>7</v>
      </c>
      <c r="CA2" s="67">
        <v>8</v>
      </c>
      <c r="CB2" s="67">
        <v>9</v>
      </c>
      <c r="CC2" s="67">
        <v>10</v>
      </c>
      <c r="CD2" s="67">
        <v>11</v>
      </c>
      <c r="CE2" s="67">
        <v>12</v>
      </c>
      <c r="CF2" s="67">
        <v>13</v>
      </c>
      <c r="CG2" s="67">
        <v>14</v>
      </c>
      <c r="CH2" s="67">
        <v>15</v>
      </c>
      <c r="CI2" s="67">
        <v>16</v>
      </c>
      <c r="CJ2" s="67">
        <v>17</v>
      </c>
      <c r="CK2" s="67">
        <v>18</v>
      </c>
      <c r="CL2" s="67">
        <v>19</v>
      </c>
      <c r="CM2" s="67">
        <v>20</v>
      </c>
      <c r="CN2" s="67">
        <v>21</v>
      </c>
      <c r="CO2" s="67">
        <v>22</v>
      </c>
      <c r="CP2" s="67">
        <v>23</v>
      </c>
      <c r="CQ2" s="67">
        <v>24</v>
      </c>
      <c r="CR2" s="67">
        <v>25</v>
      </c>
      <c r="CS2" s="67">
        <v>26</v>
      </c>
      <c r="CT2" s="67">
        <v>27</v>
      </c>
      <c r="CU2" s="67">
        <v>28</v>
      </c>
      <c r="CV2" s="67">
        <v>29</v>
      </c>
      <c r="CW2" s="68">
        <v>30</v>
      </c>
      <c r="CX2" s="69" t="s">
        <v>369</v>
      </c>
      <c r="CY2" s="67"/>
      <c r="CZ2" s="67">
        <v>1</v>
      </c>
      <c r="DA2" s="67">
        <v>2</v>
      </c>
      <c r="DB2" s="67">
        <v>3</v>
      </c>
      <c r="DC2" s="67">
        <v>4</v>
      </c>
      <c r="DD2" s="67">
        <v>5</v>
      </c>
      <c r="DE2" s="67">
        <v>6</v>
      </c>
      <c r="DF2" s="67">
        <v>7</v>
      </c>
      <c r="DG2" s="67">
        <v>8</v>
      </c>
      <c r="DH2" s="67">
        <v>9</v>
      </c>
      <c r="DI2" s="67">
        <v>10</v>
      </c>
      <c r="DJ2" s="67">
        <v>11</v>
      </c>
      <c r="DK2" s="67">
        <v>12</v>
      </c>
      <c r="DL2" s="67">
        <v>13</v>
      </c>
      <c r="DM2" s="67">
        <v>14</v>
      </c>
      <c r="DN2" s="67">
        <v>15</v>
      </c>
      <c r="DO2" s="67">
        <v>16</v>
      </c>
      <c r="DP2" s="67">
        <v>17</v>
      </c>
      <c r="DQ2" s="67">
        <v>18</v>
      </c>
      <c r="DR2" s="67">
        <v>19</v>
      </c>
      <c r="DS2" s="67">
        <v>20</v>
      </c>
      <c r="DT2" s="67">
        <v>21</v>
      </c>
      <c r="DU2" s="67">
        <v>22</v>
      </c>
      <c r="DV2" s="67">
        <v>23</v>
      </c>
      <c r="DW2" s="67">
        <v>24</v>
      </c>
      <c r="DX2" s="67">
        <v>25</v>
      </c>
      <c r="DY2" s="67">
        <v>26</v>
      </c>
      <c r="DZ2" s="67">
        <v>27</v>
      </c>
      <c r="EA2" s="67">
        <v>28</v>
      </c>
      <c r="EB2" s="67">
        <v>29</v>
      </c>
      <c r="EC2" s="68">
        <v>30</v>
      </c>
    </row>
    <row r="3" spans="1:133" s="80" customFormat="1" ht="31" customHeight="1" x14ac:dyDescent="0.35">
      <c r="A3" s="70">
        <v>1</v>
      </c>
      <c r="B3" s="71" t="s">
        <v>71</v>
      </c>
      <c r="C3" s="71" t="str">
        <f>INDEX(Data!$D$3:$D$29,MATCH(emisie_ostatné!A3,Data!$A$3:$A$29,0))</f>
        <v>Zokruhovanie Staré mesto II. etapa</v>
      </c>
      <c r="D3" s="72">
        <f>INDEX(Data!$M$3:$M$29,MATCH(emisie_ostatné!A3,Data!$A$3:$A$29,0))</f>
        <v>30</v>
      </c>
      <c r="E3" s="72" t="str">
        <f>INDEX(Data!$J$3:$J$29,MATCH(emisie_ostatné!A3,Data!$A$3:$A$29,0))</f>
        <v>2024-2029</v>
      </c>
      <c r="F3" s="72">
        <f>INDEX(Data!$O$3:$O$29,MATCH(emisie_ostatné!A3,Data!$A$3:$A$29,0))</f>
        <v>-0.7</v>
      </c>
      <c r="G3" s="72">
        <f>INDEX(Data!$P$3:$P$29,MATCH(emisie_ostatné!A3,Data!$A$3:$A$29,0))</f>
        <v>-2.3E-2</v>
      </c>
      <c r="H3" s="72">
        <f>INDEX(Data!$Q$3:$Q$29,MATCH(emisie_ostatné!A3,Data!$A$3:$A$29,0))</f>
        <v>0</v>
      </c>
      <c r="I3" s="72">
        <f>INDEX(Data!$R$3:$R$29,MATCH(emisie_ostatné!A3,Data!$A$3:$A$29,0))</f>
        <v>0</v>
      </c>
      <c r="J3" s="72">
        <f>INDEX(Data!$S$3:$S$29,MATCH(emisie_ostatné!A3,Data!$A$3:$A$29,0))</f>
        <v>-1.2E-2</v>
      </c>
      <c r="K3" s="74">
        <f>INDEX(Data!$T$3:$T$29,MATCH(emisie_ostatné!A3,Data!$A$3:$A$29,0))</f>
        <v>0</v>
      </c>
      <c r="L3" s="73">
        <f>($F3*IF(LEN($E3)=4,HLOOKUP($E3+L$2,Vychodiská!$J$9:$BH$15,2,0),HLOOKUP(VALUE(RIGHT($E3,4))+L$2,Vychodiská!$J$9:$BH$15,2,0)))*-1+($G3*IF(LEN($E3)=4,HLOOKUP($E3+L$2,Vychodiská!$J$9:$BH$15,3,0),HLOOKUP(VALUE(RIGHT($E3,4))+L$2,Vychodiská!$J$9:$BH$15,3,0)))*-1+($H3*IF(LEN($E3)=4,HLOOKUP($E3+L$2,Vychodiská!$J$9:$BH$15,4,0),HLOOKUP(VALUE(RIGHT($E3,4))+L$2,Vychodiská!$J$9:$BH$15,4,0)))*-1+($I3*IF(LEN($E3)=4,HLOOKUP($E3+L$2,Vychodiská!$J$9:$BH$15,5,0),HLOOKUP(VALUE(RIGHT($E3,4))+L$2,Vychodiská!$J$9:$BH$15,5,0)))*-1+($J3*IF(LEN($E3)=4,HLOOKUP($E3+L$2,Vychodiská!$J$9:$BH$15,6),HLOOKUP(VALUE(RIGHT($E3,4))+L$2,Vychodiská!$J$9:$BH$15,6,0)))*-1+($K3*IF(LEN($E3)=4,HLOOKUP($E3+L$2,Vychodiská!$J$9:$BH$15,7),HLOOKUP(VALUE(RIGHT($E3,4))+L$2,Vychodiská!$J$9:$BH$15,7,0)))*-1</f>
        <v>32483.822638978021</v>
      </c>
      <c r="M3" s="73">
        <f>($F3*IF(LEN($E3)=4,HLOOKUP($E3+M$2,Vychodiská!$J$9:$BH$15,2,0),HLOOKUP(VALUE(RIGHT($E3,4))+M$2,Vychodiská!$J$9:$BH$15,2,0)))*-1+($G3*IF(LEN($E3)=4,HLOOKUP($E3+M$2,Vychodiská!$J$9:$BH$15,3,0),HLOOKUP(VALUE(RIGHT($E3,4))+M$2,Vychodiská!$J$9:$BH$15,3,0)))*-1+($H3*IF(LEN($E3)=4,HLOOKUP($E3+M$2,Vychodiská!$J$9:$BH$15,4,0),HLOOKUP(VALUE(RIGHT($E3,4))+M$2,Vychodiská!$J$9:$BH$15,4,0)))*-1+($I3*IF(LEN($E3)=4,HLOOKUP($E3+M$2,Vychodiská!$J$9:$BH$15,5,0),HLOOKUP(VALUE(RIGHT($E3,4))+M$2,Vychodiská!$J$9:$BH$15,5,0)))*-1+($J3*IF(LEN($E3)=4,HLOOKUP($E3+M$2,Vychodiská!$J$9:$BH$15,6),HLOOKUP(VALUE(RIGHT($E3,4))+M$2,Vychodiská!$J$9:$BH$15,6,0)))*-1+($K3*IF(LEN($E3)=4,HLOOKUP($E3+M$2,Vychodiská!$J$9:$BH$15,7),HLOOKUP(VALUE(RIGHT($E3,4))+M$2,Vychodiská!$J$9:$BH$15,7,0)))*-1</f>
        <v>32873.628510645758</v>
      </c>
      <c r="N3" s="73">
        <f>($F3*IF(LEN($E3)=4,HLOOKUP($E3+N$2,Vychodiská!$J$9:$BH$15,2,0),HLOOKUP(VALUE(RIGHT($E3,4))+N$2,Vychodiská!$J$9:$BH$15,2,0)))*-1+($G3*IF(LEN($E3)=4,HLOOKUP($E3+N$2,Vychodiská!$J$9:$BH$15,3,0),HLOOKUP(VALUE(RIGHT($E3,4))+N$2,Vychodiská!$J$9:$BH$15,3,0)))*-1+($H3*IF(LEN($E3)=4,HLOOKUP($E3+N$2,Vychodiská!$J$9:$BH$15,4,0),HLOOKUP(VALUE(RIGHT($E3,4))+N$2,Vychodiská!$J$9:$BH$15,4,0)))*-1+($I3*IF(LEN($E3)=4,HLOOKUP($E3+N$2,Vychodiská!$J$9:$BH$15,5,0),HLOOKUP(VALUE(RIGHT($E3,4))+N$2,Vychodiská!$J$9:$BH$15,5,0)))*-1+($J3*IF(LEN($E3)=4,HLOOKUP($E3+N$2,Vychodiská!$J$9:$BH$15,6),HLOOKUP(VALUE(RIGHT($E3,4))+N$2,Vychodiská!$J$9:$BH$15,6,0)))*-1+($K3*IF(LEN($E3)=4,HLOOKUP($E3+N$2,Vychodiská!$J$9:$BH$15,7),HLOOKUP(VALUE(RIGHT($E3,4))+N$2,Vychodiská!$J$9:$BH$15,7,0)))*-1</f>
        <v>33268.112052773497</v>
      </c>
      <c r="O3" s="73">
        <f>($F3*IF(LEN($E3)=4,HLOOKUP($E3+O$2,Vychodiská!$J$9:$BH$15,2,0),HLOOKUP(VALUE(RIGHT($E3,4))+O$2,Vychodiská!$J$9:$BH$15,2,0)))*-1+($G3*IF(LEN($E3)=4,HLOOKUP($E3+O$2,Vychodiská!$J$9:$BH$15,3,0),HLOOKUP(VALUE(RIGHT($E3,4))+O$2,Vychodiská!$J$9:$BH$15,3,0)))*-1+($H3*IF(LEN($E3)=4,HLOOKUP($E3+O$2,Vychodiská!$J$9:$BH$15,4,0),HLOOKUP(VALUE(RIGHT($E3,4))+O$2,Vychodiská!$J$9:$BH$15,4,0)))*-1+($I3*IF(LEN($E3)=4,HLOOKUP($E3+O$2,Vychodiská!$J$9:$BH$15,5,0),HLOOKUP(VALUE(RIGHT($E3,4))+O$2,Vychodiská!$J$9:$BH$15,5,0)))*-1+($J3*IF(LEN($E3)=4,HLOOKUP($E3+O$2,Vychodiská!$J$9:$BH$15,6),HLOOKUP(VALUE(RIGHT($E3,4))+O$2,Vychodiská!$J$9:$BH$15,6,0)))*-1+($K3*IF(LEN($E3)=4,HLOOKUP($E3+O$2,Vychodiská!$J$9:$BH$15,7),HLOOKUP(VALUE(RIGHT($E3,4))+O$2,Vychodiská!$J$9:$BH$15,7,0)))*-1</f>
        <v>33667.329397406786</v>
      </c>
      <c r="P3" s="73">
        <f>($F3*IF(LEN($E3)=4,HLOOKUP($E3+P$2,Vychodiská!$J$9:$BH$15,2,0),HLOOKUP(VALUE(RIGHT($E3,4))+P$2,Vychodiská!$J$9:$BH$15,2,0)))*-1+($G3*IF(LEN($E3)=4,HLOOKUP($E3+P$2,Vychodiská!$J$9:$BH$15,3,0),HLOOKUP(VALUE(RIGHT($E3,4))+P$2,Vychodiská!$J$9:$BH$15,3,0)))*-1+($H3*IF(LEN($E3)=4,HLOOKUP($E3+P$2,Vychodiská!$J$9:$BH$15,4,0),HLOOKUP(VALUE(RIGHT($E3,4))+P$2,Vychodiská!$J$9:$BH$15,4,0)))*-1+($I3*IF(LEN($E3)=4,HLOOKUP($E3+P$2,Vychodiská!$J$9:$BH$15,5,0),HLOOKUP(VALUE(RIGHT($E3,4))+P$2,Vychodiská!$J$9:$BH$15,5,0)))*-1+($J3*IF(LEN($E3)=4,HLOOKUP($E3+P$2,Vychodiská!$J$9:$BH$15,6),HLOOKUP(VALUE(RIGHT($E3,4))+P$2,Vychodiská!$J$9:$BH$15,6,0)))*-1+($K3*IF(LEN($E3)=4,HLOOKUP($E3+P$2,Vychodiská!$J$9:$BH$15,7),HLOOKUP(VALUE(RIGHT($E3,4))+P$2,Vychodiská!$J$9:$BH$15,7,0)))*-1</f>
        <v>34071.337350175665</v>
      </c>
      <c r="Q3" s="73">
        <f>($F3*IF(LEN($E3)=4,HLOOKUP($E3+Q$2,Vychodiská!$J$9:$BH$15,2,0),HLOOKUP(VALUE(RIGHT($E3,4))+Q$2,Vychodiská!$J$9:$BH$15,2,0)))*-1+($G3*IF(LEN($E3)=4,HLOOKUP($E3+Q$2,Vychodiská!$J$9:$BH$15,3,0),HLOOKUP(VALUE(RIGHT($E3,4))+Q$2,Vychodiská!$J$9:$BH$15,3,0)))*-1+($H3*IF(LEN($E3)=4,HLOOKUP($E3+Q$2,Vychodiská!$J$9:$BH$15,4,0),HLOOKUP(VALUE(RIGHT($E3,4))+Q$2,Vychodiská!$J$9:$BH$15,4,0)))*-1+($I3*IF(LEN($E3)=4,HLOOKUP($E3+Q$2,Vychodiská!$J$9:$BH$15,5,0),HLOOKUP(VALUE(RIGHT($E3,4))+Q$2,Vychodiská!$J$9:$BH$15,5,0)))*-1+($J3*IF(LEN($E3)=4,HLOOKUP($E3+Q$2,Vychodiská!$J$9:$BH$15,6),HLOOKUP(VALUE(RIGHT($E3,4))+Q$2,Vychodiská!$J$9:$BH$15,6,0)))*-1+($K3*IF(LEN($E3)=4,HLOOKUP($E3+Q$2,Vychodiská!$J$9:$BH$15,7),HLOOKUP(VALUE(RIGHT($E3,4))+Q$2,Vychodiská!$J$9:$BH$15,7,0)))*-1</f>
        <v>34480.193398377778</v>
      </c>
      <c r="R3" s="73">
        <f>($F3*IF(LEN($E3)=4,HLOOKUP($E3+R$2,Vychodiská!$J$9:$BH$15,2,0),HLOOKUP(VALUE(RIGHT($E3,4))+R$2,Vychodiská!$J$9:$BH$15,2,0)))*-1+($G3*IF(LEN($E3)=4,HLOOKUP($E3+R$2,Vychodiská!$J$9:$BH$15,3,0),HLOOKUP(VALUE(RIGHT($E3,4))+R$2,Vychodiská!$J$9:$BH$15,3,0)))*-1+($H3*IF(LEN($E3)=4,HLOOKUP($E3+R$2,Vychodiská!$J$9:$BH$15,4,0),HLOOKUP(VALUE(RIGHT($E3,4))+R$2,Vychodiská!$J$9:$BH$15,4,0)))*-1+($I3*IF(LEN($E3)=4,HLOOKUP($E3+R$2,Vychodiská!$J$9:$BH$15,5,0),HLOOKUP(VALUE(RIGHT($E3,4))+R$2,Vychodiská!$J$9:$BH$15,5,0)))*-1+($J3*IF(LEN($E3)=4,HLOOKUP($E3+R$2,Vychodiská!$J$9:$BH$15,6),HLOOKUP(VALUE(RIGHT($E3,4))+R$2,Vychodiská!$J$9:$BH$15,6,0)))*-1+($K3*IF(LEN($E3)=4,HLOOKUP($E3+R$2,Vychodiská!$J$9:$BH$15,7),HLOOKUP(VALUE(RIGHT($E3,4))+R$2,Vychodiská!$J$9:$BH$15,7,0)))*-1</f>
        <v>34893.955719158308</v>
      </c>
      <c r="S3" s="73">
        <f>($F3*IF(LEN($E3)=4,HLOOKUP($E3+S$2,Vychodiská!$J$9:$BH$15,2,0),HLOOKUP(VALUE(RIGHT($E3,4))+S$2,Vychodiská!$J$9:$BH$15,2,0)))*-1+($G3*IF(LEN($E3)=4,HLOOKUP($E3+S$2,Vychodiská!$J$9:$BH$15,3,0),HLOOKUP(VALUE(RIGHT($E3,4))+S$2,Vychodiská!$J$9:$BH$15,3,0)))*-1+($H3*IF(LEN($E3)=4,HLOOKUP($E3+S$2,Vychodiská!$J$9:$BH$15,4,0),HLOOKUP(VALUE(RIGHT($E3,4))+S$2,Vychodiská!$J$9:$BH$15,4,0)))*-1+($I3*IF(LEN($E3)=4,HLOOKUP($E3+S$2,Vychodiská!$J$9:$BH$15,5,0),HLOOKUP(VALUE(RIGHT($E3,4))+S$2,Vychodiská!$J$9:$BH$15,5,0)))*-1+($J3*IF(LEN($E3)=4,HLOOKUP($E3+S$2,Vychodiská!$J$9:$BH$15,6),HLOOKUP(VALUE(RIGHT($E3,4))+S$2,Vychodiská!$J$9:$BH$15,6,0)))*-1+($K3*IF(LEN($E3)=4,HLOOKUP($E3+S$2,Vychodiská!$J$9:$BH$15,7),HLOOKUP(VALUE(RIGHT($E3,4))+S$2,Vychodiská!$J$9:$BH$15,7,0)))*-1</f>
        <v>35312.683187788207</v>
      </c>
      <c r="T3" s="73">
        <f>($F3*IF(LEN($E3)=4,HLOOKUP($E3+T$2,Vychodiská!$J$9:$BH$15,2,0),HLOOKUP(VALUE(RIGHT($E3,4))+T$2,Vychodiská!$J$9:$BH$15,2,0)))*-1+($G3*IF(LEN($E3)=4,HLOOKUP($E3+T$2,Vychodiská!$J$9:$BH$15,3,0),HLOOKUP(VALUE(RIGHT($E3,4))+T$2,Vychodiská!$J$9:$BH$15,3,0)))*-1+($H3*IF(LEN($E3)=4,HLOOKUP($E3+T$2,Vychodiská!$J$9:$BH$15,4,0),HLOOKUP(VALUE(RIGHT($E3,4))+T$2,Vychodiská!$J$9:$BH$15,4,0)))*-1+($I3*IF(LEN($E3)=4,HLOOKUP($E3+T$2,Vychodiská!$J$9:$BH$15,5,0),HLOOKUP(VALUE(RIGHT($E3,4))+T$2,Vychodiská!$J$9:$BH$15,5,0)))*-1+($J3*IF(LEN($E3)=4,HLOOKUP($E3+T$2,Vychodiská!$J$9:$BH$15,6),HLOOKUP(VALUE(RIGHT($E3,4))+T$2,Vychodiská!$J$9:$BH$15,6,0)))*-1+($K3*IF(LEN($E3)=4,HLOOKUP($E3+T$2,Vychodiská!$J$9:$BH$15,7),HLOOKUP(VALUE(RIGHT($E3,4))+T$2,Vychodiská!$J$9:$BH$15,7,0)))*-1</f>
        <v>35736.435386041667</v>
      </c>
      <c r="U3" s="73">
        <f>($F3*IF(LEN($E3)=4,HLOOKUP($E3+U$2,Vychodiská!$J$9:$BH$15,2,0),HLOOKUP(VALUE(RIGHT($E3,4))+U$2,Vychodiská!$J$9:$BH$15,2,0)))*-1+($G3*IF(LEN($E3)=4,HLOOKUP($E3+U$2,Vychodiská!$J$9:$BH$15,3,0),HLOOKUP(VALUE(RIGHT($E3,4))+U$2,Vychodiská!$J$9:$BH$15,3,0)))*-1+($H3*IF(LEN($E3)=4,HLOOKUP($E3+U$2,Vychodiská!$J$9:$BH$15,4,0),HLOOKUP(VALUE(RIGHT($E3,4))+U$2,Vychodiská!$J$9:$BH$15,4,0)))*-1+($I3*IF(LEN($E3)=4,HLOOKUP($E3+U$2,Vychodiská!$J$9:$BH$15,5,0),HLOOKUP(VALUE(RIGHT($E3,4))+U$2,Vychodiská!$J$9:$BH$15,5,0)))*-1+($J3*IF(LEN($E3)=4,HLOOKUP($E3+U$2,Vychodiská!$J$9:$BH$15,6),HLOOKUP(VALUE(RIGHT($E3,4))+U$2,Vychodiská!$J$9:$BH$15,6,0)))*-1+($K3*IF(LEN($E3)=4,HLOOKUP($E3+U$2,Vychodiská!$J$9:$BH$15,7),HLOOKUP(VALUE(RIGHT($E3,4))+U$2,Vychodiská!$J$9:$BH$15,7,0)))*-1</f>
        <v>36165.272610674168</v>
      </c>
      <c r="V3" s="73">
        <f>($F3*IF(LEN($E3)=4,HLOOKUP($E3+V$2,Vychodiská!$J$9:$BH$15,2,0),HLOOKUP(VALUE(RIGHT($E3,4))+V$2,Vychodiská!$J$9:$BH$15,2,0)))*-1+($G3*IF(LEN($E3)=4,HLOOKUP($E3+V$2,Vychodiská!$J$9:$BH$15,3,0),HLOOKUP(VALUE(RIGHT($E3,4))+V$2,Vychodiská!$J$9:$BH$15,3,0)))*-1+($H3*IF(LEN($E3)=4,HLOOKUP($E3+V$2,Vychodiská!$J$9:$BH$15,4,0),HLOOKUP(VALUE(RIGHT($E3,4))+V$2,Vychodiská!$J$9:$BH$15,4,0)))*-1+($I3*IF(LEN($E3)=4,HLOOKUP($E3+V$2,Vychodiská!$J$9:$BH$15,5,0),HLOOKUP(VALUE(RIGHT($E3,4))+V$2,Vychodiská!$J$9:$BH$15,5,0)))*-1+($J3*IF(LEN($E3)=4,HLOOKUP($E3+V$2,Vychodiská!$J$9:$BH$15,6),HLOOKUP(VALUE(RIGHT($E3,4))+V$2,Vychodiská!$J$9:$BH$15,6,0)))*-1+($K3*IF(LEN($E3)=4,HLOOKUP($E3+V$2,Vychodiská!$J$9:$BH$15,7),HLOOKUP(VALUE(RIGHT($E3,4))+V$2,Vychodiská!$J$9:$BH$15,7,0)))*-1</f>
        <v>36599.25588200226</v>
      </c>
      <c r="W3" s="73">
        <f>($F3*IF(LEN($E3)=4,HLOOKUP($E3+W$2,Vychodiská!$J$9:$BH$15,2,0),HLOOKUP(VALUE(RIGHT($E3,4))+W$2,Vychodiská!$J$9:$BH$15,2,0)))*-1+($G3*IF(LEN($E3)=4,HLOOKUP($E3+W$2,Vychodiská!$J$9:$BH$15,3,0),HLOOKUP(VALUE(RIGHT($E3,4))+W$2,Vychodiská!$J$9:$BH$15,3,0)))*-1+($H3*IF(LEN($E3)=4,HLOOKUP($E3+W$2,Vychodiská!$J$9:$BH$15,4,0),HLOOKUP(VALUE(RIGHT($E3,4))+W$2,Vychodiská!$J$9:$BH$15,4,0)))*-1+($I3*IF(LEN($E3)=4,HLOOKUP($E3+W$2,Vychodiská!$J$9:$BH$15,5,0),HLOOKUP(VALUE(RIGHT($E3,4))+W$2,Vychodiská!$J$9:$BH$15,5,0)))*-1+($J3*IF(LEN($E3)=4,HLOOKUP($E3+W$2,Vychodiská!$J$9:$BH$15,6),HLOOKUP(VALUE(RIGHT($E3,4))+W$2,Vychodiská!$J$9:$BH$15,6,0)))*-1+($K3*IF(LEN($E3)=4,HLOOKUP($E3+W$2,Vychodiská!$J$9:$BH$15,7),HLOOKUP(VALUE(RIGHT($E3,4))+W$2,Vychodiská!$J$9:$BH$15,7,0)))*-1</f>
        <v>36965.248440822288</v>
      </c>
      <c r="X3" s="73">
        <f>($F3*IF(LEN($E3)=4,HLOOKUP($E3+X$2,Vychodiská!$J$9:$BH$15,2,0),HLOOKUP(VALUE(RIGHT($E3,4))+X$2,Vychodiská!$J$9:$BH$15,2,0)))*-1+($G3*IF(LEN($E3)=4,HLOOKUP($E3+X$2,Vychodiská!$J$9:$BH$15,3,0),HLOOKUP(VALUE(RIGHT($E3,4))+X$2,Vychodiská!$J$9:$BH$15,3,0)))*-1+($H3*IF(LEN($E3)=4,HLOOKUP($E3+X$2,Vychodiská!$J$9:$BH$15,4,0),HLOOKUP(VALUE(RIGHT($E3,4))+X$2,Vychodiská!$J$9:$BH$15,4,0)))*-1+($I3*IF(LEN($E3)=4,HLOOKUP($E3+X$2,Vychodiská!$J$9:$BH$15,5,0),HLOOKUP(VALUE(RIGHT($E3,4))+X$2,Vychodiská!$J$9:$BH$15,5,0)))*-1+($J3*IF(LEN($E3)=4,HLOOKUP($E3+X$2,Vychodiská!$J$9:$BH$15,6),HLOOKUP(VALUE(RIGHT($E3,4))+X$2,Vychodiská!$J$9:$BH$15,6,0)))*-1+($K3*IF(LEN($E3)=4,HLOOKUP($E3+X$2,Vychodiská!$J$9:$BH$15,7),HLOOKUP(VALUE(RIGHT($E3,4))+X$2,Vychodiská!$J$9:$BH$15,7,0)))*-1</f>
        <v>37334.900925230511</v>
      </c>
      <c r="Y3" s="73">
        <f>($F3*IF(LEN($E3)=4,HLOOKUP($E3+Y$2,Vychodiská!$J$9:$BH$15,2,0),HLOOKUP(VALUE(RIGHT($E3,4))+Y$2,Vychodiská!$J$9:$BH$15,2,0)))*-1+($G3*IF(LEN($E3)=4,HLOOKUP($E3+Y$2,Vychodiská!$J$9:$BH$15,3,0),HLOOKUP(VALUE(RIGHT($E3,4))+Y$2,Vychodiská!$J$9:$BH$15,3,0)))*-1+($H3*IF(LEN($E3)=4,HLOOKUP($E3+Y$2,Vychodiská!$J$9:$BH$15,4,0),HLOOKUP(VALUE(RIGHT($E3,4))+Y$2,Vychodiská!$J$9:$BH$15,4,0)))*-1+($I3*IF(LEN($E3)=4,HLOOKUP($E3+Y$2,Vychodiská!$J$9:$BH$15,5,0),HLOOKUP(VALUE(RIGHT($E3,4))+Y$2,Vychodiská!$J$9:$BH$15,5,0)))*-1+($J3*IF(LEN($E3)=4,HLOOKUP($E3+Y$2,Vychodiská!$J$9:$BH$15,6),HLOOKUP(VALUE(RIGHT($E3,4))+Y$2,Vychodiská!$J$9:$BH$15,6,0)))*-1+($K3*IF(LEN($E3)=4,HLOOKUP($E3+Y$2,Vychodiská!$J$9:$BH$15,7),HLOOKUP(VALUE(RIGHT($E3,4))+Y$2,Vychodiská!$J$9:$BH$15,7,0)))*-1</f>
        <v>37708.24993448281</v>
      </c>
      <c r="Z3" s="73">
        <f>($F3*IF(LEN($E3)=4,HLOOKUP($E3+Z$2,Vychodiská!$J$9:$BH$15,2,0),HLOOKUP(VALUE(RIGHT($E3,4))+Z$2,Vychodiská!$J$9:$BH$15,2,0)))*-1+($G3*IF(LEN($E3)=4,HLOOKUP($E3+Z$2,Vychodiská!$J$9:$BH$15,3,0),HLOOKUP(VALUE(RIGHT($E3,4))+Z$2,Vychodiská!$J$9:$BH$15,3,0)))*-1+($H3*IF(LEN($E3)=4,HLOOKUP($E3+Z$2,Vychodiská!$J$9:$BH$15,4,0),HLOOKUP(VALUE(RIGHT($E3,4))+Z$2,Vychodiská!$J$9:$BH$15,4,0)))*-1+($I3*IF(LEN($E3)=4,HLOOKUP($E3+Z$2,Vychodiská!$J$9:$BH$15,5,0),HLOOKUP(VALUE(RIGHT($E3,4))+Z$2,Vychodiská!$J$9:$BH$15,5,0)))*-1+($J3*IF(LEN($E3)=4,HLOOKUP($E3+Z$2,Vychodiská!$J$9:$BH$15,6),HLOOKUP(VALUE(RIGHT($E3,4))+Z$2,Vychodiská!$J$9:$BH$15,6,0)))*-1+($K3*IF(LEN($E3)=4,HLOOKUP($E3+Z$2,Vychodiská!$J$9:$BH$15,7),HLOOKUP(VALUE(RIGHT($E3,4))+Z$2,Vychodiská!$J$9:$BH$15,7,0)))*-1</f>
        <v>38085.332433827643</v>
      </c>
      <c r="AA3" s="73">
        <f>($F3*IF(LEN($E3)=4,HLOOKUP($E3+AA$2,Vychodiská!$J$9:$BH$15,2,0),HLOOKUP(VALUE(RIGHT($E3,4))+AA$2,Vychodiská!$J$9:$BH$15,2,0)))*-1+($G3*IF(LEN($E3)=4,HLOOKUP($E3+AA$2,Vychodiská!$J$9:$BH$15,3,0),HLOOKUP(VALUE(RIGHT($E3,4))+AA$2,Vychodiská!$J$9:$BH$15,3,0)))*-1+($H3*IF(LEN($E3)=4,HLOOKUP($E3+AA$2,Vychodiská!$J$9:$BH$15,4,0),HLOOKUP(VALUE(RIGHT($E3,4))+AA$2,Vychodiská!$J$9:$BH$15,4,0)))*-1+($I3*IF(LEN($E3)=4,HLOOKUP($E3+AA$2,Vychodiská!$J$9:$BH$15,5,0),HLOOKUP(VALUE(RIGHT($E3,4))+AA$2,Vychodiská!$J$9:$BH$15,5,0)))*-1+($J3*IF(LEN($E3)=4,HLOOKUP($E3+AA$2,Vychodiská!$J$9:$BH$15,6),HLOOKUP(VALUE(RIGHT($E3,4))+AA$2,Vychodiská!$J$9:$BH$15,6,0)))*-1+($K3*IF(LEN($E3)=4,HLOOKUP($E3+AA$2,Vychodiská!$J$9:$BH$15,7),HLOOKUP(VALUE(RIGHT($E3,4))+AA$2,Vychodiská!$J$9:$BH$15,7,0)))*-1</f>
        <v>38466.185758165921</v>
      </c>
      <c r="AB3" s="73">
        <f>($F3*IF(LEN($E3)=4,HLOOKUP($E3+AB$2,Vychodiská!$J$9:$BH$15,2,0),HLOOKUP(VALUE(RIGHT($E3,4))+AB$2,Vychodiská!$J$9:$BH$15,2,0)))*-1+($G3*IF(LEN($E3)=4,HLOOKUP($E3+AB$2,Vychodiská!$J$9:$BH$15,3,0),HLOOKUP(VALUE(RIGHT($E3,4))+AB$2,Vychodiská!$J$9:$BH$15,3,0)))*-1+($H3*IF(LEN($E3)=4,HLOOKUP($E3+AB$2,Vychodiská!$J$9:$BH$15,4,0),HLOOKUP(VALUE(RIGHT($E3,4))+AB$2,Vychodiská!$J$9:$BH$15,4,0)))*-1+($I3*IF(LEN($E3)=4,HLOOKUP($E3+AB$2,Vychodiská!$J$9:$BH$15,5,0),HLOOKUP(VALUE(RIGHT($E3,4))+AB$2,Vychodiská!$J$9:$BH$15,5,0)))*-1+($J3*IF(LEN($E3)=4,HLOOKUP($E3+AB$2,Vychodiská!$J$9:$BH$15,6),HLOOKUP(VALUE(RIGHT($E3,4))+AB$2,Vychodiská!$J$9:$BH$15,6,0)))*-1+($K3*IF(LEN($E3)=4,HLOOKUP($E3+AB$2,Vychodiská!$J$9:$BH$15,7),HLOOKUP(VALUE(RIGHT($E3,4))+AB$2,Vychodiská!$J$9:$BH$15,7,0)))*-1</f>
        <v>38850.847615747567</v>
      </c>
      <c r="AC3" s="73">
        <f>($F3*IF(LEN($E3)=4,HLOOKUP($E3+AC$2,Vychodiská!$J$9:$BH$15,2,0),HLOOKUP(VALUE(RIGHT($E3,4))+AC$2,Vychodiská!$J$9:$BH$15,2,0)))*-1+($G3*IF(LEN($E3)=4,HLOOKUP($E3+AC$2,Vychodiská!$J$9:$BH$15,3,0),HLOOKUP(VALUE(RIGHT($E3,4))+AC$2,Vychodiská!$J$9:$BH$15,3,0)))*-1+($H3*IF(LEN($E3)=4,HLOOKUP($E3+AC$2,Vychodiská!$J$9:$BH$15,4,0),HLOOKUP(VALUE(RIGHT($E3,4))+AC$2,Vychodiská!$J$9:$BH$15,4,0)))*-1+($I3*IF(LEN($E3)=4,HLOOKUP($E3+AC$2,Vychodiská!$J$9:$BH$15,5,0),HLOOKUP(VALUE(RIGHT($E3,4))+AC$2,Vychodiská!$J$9:$BH$15,5,0)))*-1+($J3*IF(LEN($E3)=4,HLOOKUP($E3+AC$2,Vychodiská!$J$9:$BH$15,6),HLOOKUP(VALUE(RIGHT($E3,4))+AC$2,Vychodiská!$J$9:$BH$15,6,0)))*-1+($K3*IF(LEN($E3)=4,HLOOKUP($E3+AC$2,Vychodiská!$J$9:$BH$15,7),HLOOKUP(VALUE(RIGHT($E3,4))+AC$2,Vychodiská!$J$9:$BH$15,7,0)))*-1</f>
        <v>39239.356091905051</v>
      </c>
      <c r="AD3" s="73">
        <f>($F3*IF(LEN($E3)=4,HLOOKUP($E3+AD$2,Vychodiská!$J$9:$BH$15,2,0),HLOOKUP(VALUE(RIGHT($E3,4))+AD$2,Vychodiská!$J$9:$BH$15,2,0)))*-1+($G3*IF(LEN($E3)=4,HLOOKUP($E3+AD$2,Vychodiská!$J$9:$BH$15,3,0),HLOOKUP(VALUE(RIGHT($E3,4))+AD$2,Vychodiská!$J$9:$BH$15,3,0)))*-1+($H3*IF(LEN($E3)=4,HLOOKUP($E3+AD$2,Vychodiská!$J$9:$BH$15,4,0),HLOOKUP(VALUE(RIGHT($E3,4))+AD$2,Vychodiská!$J$9:$BH$15,4,0)))*-1+($I3*IF(LEN($E3)=4,HLOOKUP($E3+AD$2,Vychodiská!$J$9:$BH$15,5,0),HLOOKUP(VALUE(RIGHT($E3,4))+AD$2,Vychodiská!$J$9:$BH$15,5,0)))*-1+($J3*IF(LEN($E3)=4,HLOOKUP($E3+AD$2,Vychodiská!$J$9:$BH$15,6),HLOOKUP(VALUE(RIGHT($E3,4))+AD$2,Vychodiská!$J$9:$BH$15,6,0)))*-1+($K3*IF(LEN($E3)=4,HLOOKUP($E3+AD$2,Vychodiská!$J$9:$BH$15,7),HLOOKUP(VALUE(RIGHT($E3,4))+AD$2,Vychodiská!$J$9:$BH$15,7,0)))*-1</f>
        <v>39631.749652824103</v>
      </c>
      <c r="AE3" s="73">
        <f>($F3*IF(LEN($E3)=4,HLOOKUP($E3+AE$2,Vychodiská!$J$9:$BH$15,2,0),HLOOKUP(VALUE(RIGHT($E3,4))+AE$2,Vychodiská!$J$9:$BH$15,2,0)))*-1+($G3*IF(LEN($E3)=4,HLOOKUP($E3+AE$2,Vychodiská!$J$9:$BH$15,3,0),HLOOKUP(VALUE(RIGHT($E3,4))+AE$2,Vychodiská!$J$9:$BH$15,3,0)))*-1+($H3*IF(LEN($E3)=4,HLOOKUP($E3+AE$2,Vychodiská!$J$9:$BH$15,4,0),HLOOKUP(VALUE(RIGHT($E3,4))+AE$2,Vychodiská!$J$9:$BH$15,4,0)))*-1+($I3*IF(LEN($E3)=4,HLOOKUP($E3+AE$2,Vychodiská!$J$9:$BH$15,5,0),HLOOKUP(VALUE(RIGHT($E3,4))+AE$2,Vychodiská!$J$9:$BH$15,5,0)))*-1+($J3*IF(LEN($E3)=4,HLOOKUP($E3+AE$2,Vychodiská!$J$9:$BH$15,6),HLOOKUP(VALUE(RIGHT($E3,4))+AE$2,Vychodiská!$J$9:$BH$15,6,0)))*-1+($K3*IF(LEN($E3)=4,HLOOKUP($E3+AE$2,Vychodiská!$J$9:$BH$15,7),HLOOKUP(VALUE(RIGHT($E3,4))+AE$2,Vychodiská!$J$9:$BH$15,7,0)))*-1</f>
        <v>40028.067149352348</v>
      </c>
      <c r="AF3" s="73">
        <f>($F3*IF(LEN($E3)=4,HLOOKUP($E3+AF$2,Vychodiská!$J$9:$BH$15,2,0),HLOOKUP(VALUE(RIGHT($E3,4))+AF$2,Vychodiská!$J$9:$BH$15,2,0)))*-1+($G3*IF(LEN($E3)=4,HLOOKUP($E3+AF$2,Vychodiská!$J$9:$BH$15,3,0),HLOOKUP(VALUE(RIGHT($E3,4))+AF$2,Vychodiská!$J$9:$BH$15,3,0)))*-1+($H3*IF(LEN($E3)=4,HLOOKUP($E3+AF$2,Vychodiská!$J$9:$BH$15,4,0),HLOOKUP(VALUE(RIGHT($E3,4))+AF$2,Vychodiská!$J$9:$BH$15,4,0)))*-1+($I3*IF(LEN($E3)=4,HLOOKUP($E3+AF$2,Vychodiská!$J$9:$BH$15,5,0),HLOOKUP(VALUE(RIGHT($E3,4))+AF$2,Vychodiská!$J$9:$BH$15,5,0)))*-1+($J3*IF(LEN($E3)=4,HLOOKUP($E3+AF$2,Vychodiská!$J$9:$BH$15,6),HLOOKUP(VALUE(RIGHT($E3,4))+AF$2,Vychodiská!$J$9:$BH$15,6,0)))*-1+($K3*IF(LEN($E3)=4,HLOOKUP($E3+AF$2,Vychodiská!$J$9:$BH$15,7),HLOOKUP(VALUE(RIGHT($E3,4))+AF$2,Vychodiská!$J$9:$BH$15,7,0)))*-1</f>
        <v>40428.347820845869</v>
      </c>
      <c r="AG3" s="73">
        <f>($F3*IF(LEN($E3)=4,HLOOKUP($E3+AG$2,Vychodiská!$J$9:$BH$15,2,0),HLOOKUP(VALUE(RIGHT($E3,4))+AG$2,Vychodiská!$J$9:$BH$15,2,0)))*-1+($G3*IF(LEN($E3)=4,HLOOKUP($E3+AG$2,Vychodiská!$J$9:$BH$15,3,0),HLOOKUP(VALUE(RIGHT($E3,4))+AG$2,Vychodiská!$J$9:$BH$15,3,0)))*-1+($H3*IF(LEN($E3)=4,HLOOKUP($E3+AG$2,Vychodiská!$J$9:$BH$15,4,0),HLOOKUP(VALUE(RIGHT($E3,4))+AG$2,Vychodiská!$J$9:$BH$15,4,0)))*-1+($I3*IF(LEN($E3)=4,HLOOKUP($E3+AG$2,Vychodiská!$J$9:$BH$15,5,0),HLOOKUP(VALUE(RIGHT($E3,4))+AG$2,Vychodiská!$J$9:$BH$15,5,0)))*-1+($J3*IF(LEN($E3)=4,HLOOKUP($E3+AG$2,Vychodiská!$J$9:$BH$15,6),HLOOKUP(VALUE(RIGHT($E3,4))+AG$2,Vychodiská!$J$9:$BH$15,6,0)))*-1+($K3*IF(LEN($E3)=4,HLOOKUP($E3+AG$2,Vychodiská!$J$9:$BH$15,7),HLOOKUP(VALUE(RIGHT($E3,4))+AG$2,Vychodiská!$J$9:$BH$15,7,0)))*-1</f>
        <v>40953.916342516859</v>
      </c>
      <c r="AH3" s="73">
        <f>($F3*IF(LEN($E3)=4,HLOOKUP($E3+AH$2,Vychodiská!$J$9:$BH$15,2,0),HLOOKUP(VALUE(RIGHT($E3,4))+AH$2,Vychodiská!$J$9:$BH$15,2,0)))*-1+($G3*IF(LEN($E3)=4,HLOOKUP($E3+AH$2,Vychodiská!$J$9:$BH$15,3,0),HLOOKUP(VALUE(RIGHT($E3,4))+AH$2,Vychodiská!$J$9:$BH$15,3,0)))*-1+($H3*IF(LEN($E3)=4,HLOOKUP($E3+AH$2,Vychodiská!$J$9:$BH$15,4,0),HLOOKUP(VALUE(RIGHT($E3,4))+AH$2,Vychodiská!$J$9:$BH$15,4,0)))*-1+($I3*IF(LEN($E3)=4,HLOOKUP($E3+AH$2,Vychodiská!$J$9:$BH$15,5,0),HLOOKUP(VALUE(RIGHT($E3,4))+AH$2,Vychodiská!$J$9:$BH$15,5,0)))*-1+($J3*IF(LEN($E3)=4,HLOOKUP($E3+AH$2,Vychodiská!$J$9:$BH$15,6),HLOOKUP(VALUE(RIGHT($E3,4))+AH$2,Vychodiská!$J$9:$BH$15,6,0)))*-1+($K3*IF(LEN($E3)=4,HLOOKUP($E3+AH$2,Vychodiská!$J$9:$BH$15,7),HLOOKUP(VALUE(RIGHT($E3,4))+AH$2,Vychodiská!$J$9:$BH$15,7,0)))*-1</f>
        <v>41486.317254969566</v>
      </c>
      <c r="AI3" s="73">
        <f>($F3*IF(LEN($E3)=4,HLOOKUP($E3+AI$2,Vychodiská!$J$9:$BH$15,2,0),HLOOKUP(VALUE(RIGHT($E3,4))+AI$2,Vychodiská!$J$9:$BH$15,2,0)))*-1+($G3*IF(LEN($E3)=4,HLOOKUP($E3+AI$2,Vychodiská!$J$9:$BH$15,3,0),HLOOKUP(VALUE(RIGHT($E3,4))+AI$2,Vychodiská!$J$9:$BH$15,3,0)))*-1+($H3*IF(LEN($E3)=4,HLOOKUP($E3+AI$2,Vychodiská!$J$9:$BH$15,4,0),HLOOKUP(VALUE(RIGHT($E3,4))+AI$2,Vychodiská!$J$9:$BH$15,4,0)))*-1+($I3*IF(LEN($E3)=4,HLOOKUP($E3+AI$2,Vychodiská!$J$9:$BH$15,5,0),HLOOKUP(VALUE(RIGHT($E3,4))+AI$2,Vychodiská!$J$9:$BH$15,5,0)))*-1+($J3*IF(LEN($E3)=4,HLOOKUP($E3+AI$2,Vychodiská!$J$9:$BH$15,6),HLOOKUP(VALUE(RIGHT($E3,4))+AI$2,Vychodiská!$J$9:$BH$15,6,0)))*-1+($K3*IF(LEN($E3)=4,HLOOKUP($E3+AI$2,Vychodiská!$J$9:$BH$15,7),HLOOKUP(VALUE(RIGHT($E3,4))+AI$2,Vychodiská!$J$9:$BH$15,7,0)))*-1</f>
        <v>42025.63937928417</v>
      </c>
      <c r="AJ3" s="73">
        <f>($F3*IF(LEN($E3)=4,HLOOKUP($E3+AJ$2,Vychodiská!$J$9:$BH$15,2,0),HLOOKUP(VALUE(RIGHT($E3,4))+AJ$2,Vychodiská!$J$9:$BH$15,2,0)))*-1+($G3*IF(LEN($E3)=4,HLOOKUP($E3+AJ$2,Vychodiská!$J$9:$BH$15,3,0),HLOOKUP(VALUE(RIGHT($E3,4))+AJ$2,Vychodiská!$J$9:$BH$15,3,0)))*-1+($H3*IF(LEN($E3)=4,HLOOKUP($E3+AJ$2,Vychodiská!$J$9:$BH$15,4,0),HLOOKUP(VALUE(RIGHT($E3,4))+AJ$2,Vychodiská!$J$9:$BH$15,4,0)))*-1+($I3*IF(LEN($E3)=4,HLOOKUP($E3+AJ$2,Vychodiská!$J$9:$BH$15,5,0),HLOOKUP(VALUE(RIGHT($E3,4))+AJ$2,Vychodiská!$J$9:$BH$15,5,0)))*-1+($J3*IF(LEN($E3)=4,HLOOKUP($E3+AJ$2,Vychodiská!$J$9:$BH$15,6),HLOOKUP(VALUE(RIGHT($E3,4))+AJ$2,Vychodiská!$J$9:$BH$15,6,0)))*-1+($K3*IF(LEN($E3)=4,HLOOKUP($E3+AJ$2,Vychodiská!$J$9:$BH$15,7),HLOOKUP(VALUE(RIGHT($E3,4))+AJ$2,Vychodiská!$J$9:$BH$15,7,0)))*-1</f>
        <v>42571.972691214869</v>
      </c>
      <c r="AK3" s="73">
        <f>($F3*IF(LEN($E3)=4,HLOOKUP($E3+AK$2,Vychodiská!$J$9:$BH$15,2,0),HLOOKUP(VALUE(RIGHT($E3,4))+AK$2,Vychodiská!$J$9:$BH$15,2,0)))*-1+($G3*IF(LEN($E3)=4,HLOOKUP($E3+AK$2,Vychodiská!$J$9:$BH$15,3,0),HLOOKUP(VALUE(RIGHT($E3,4))+AK$2,Vychodiská!$J$9:$BH$15,3,0)))*-1+($H3*IF(LEN($E3)=4,HLOOKUP($E3+AK$2,Vychodiská!$J$9:$BH$15,4,0),HLOOKUP(VALUE(RIGHT($E3,4))+AK$2,Vychodiská!$J$9:$BH$15,4,0)))*-1+($I3*IF(LEN($E3)=4,HLOOKUP($E3+AK$2,Vychodiská!$J$9:$BH$15,5,0),HLOOKUP(VALUE(RIGHT($E3,4))+AK$2,Vychodiská!$J$9:$BH$15,5,0)))*-1+($J3*IF(LEN($E3)=4,HLOOKUP($E3+AK$2,Vychodiská!$J$9:$BH$15,6),HLOOKUP(VALUE(RIGHT($E3,4))+AK$2,Vychodiská!$J$9:$BH$15,6,0)))*-1+($K3*IF(LEN($E3)=4,HLOOKUP($E3+AK$2,Vychodiská!$J$9:$BH$15,7),HLOOKUP(VALUE(RIGHT($E3,4))+AK$2,Vychodiská!$J$9:$BH$15,7,0)))*-1</f>
        <v>43125.408336200657</v>
      </c>
      <c r="AL3" s="73">
        <f>($F3*IF(LEN($E3)=4,HLOOKUP($E3+AL$2,Vychodiská!$J$9:$BH$15,2,0),HLOOKUP(VALUE(RIGHT($E3,4))+AL$2,Vychodiská!$J$9:$BH$15,2,0)))*-1+($G3*IF(LEN($E3)=4,HLOOKUP($E3+AL$2,Vychodiská!$J$9:$BH$15,3,0),HLOOKUP(VALUE(RIGHT($E3,4))+AL$2,Vychodiská!$J$9:$BH$15,3,0)))*-1+($H3*IF(LEN($E3)=4,HLOOKUP($E3+AL$2,Vychodiská!$J$9:$BH$15,4,0),HLOOKUP(VALUE(RIGHT($E3,4))+AL$2,Vychodiská!$J$9:$BH$15,4,0)))*-1+($I3*IF(LEN($E3)=4,HLOOKUP($E3+AL$2,Vychodiská!$J$9:$BH$15,5,0),HLOOKUP(VALUE(RIGHT($E3,4))+AL$2,Vychodiská!$J$9:$BH$15,5,0)))*-1+($J3*IF(LEN($E3)=4,HLOOKUP($E3+AL$2,Vychodiská!$J$9:$BH$15,6),HLOOKUP(VALUE(RIGHT($E3,4))+AL$2,Vychodiská!$J$9:$BH$15,6,0)))*-1+($K3*IF(LEN($E3)=4,HLOOKUP($E3+AL$2,Vychodiská!$J$9:$BH$15,7),HLOOKUP(VALUE(RIGHT($E3,4))+AL$2,Vychodiská!$J$9:$BH$15,7,0)))*-1</f>
        <v>43686.038644571265</v>
      </c>
      <c r="AM3" s="73">
        <f>($F3*IF(LEN($E3)=4,HLOOKUP($E3+AM$2,Vychodiská!$J$9:$BH$15,2,0),HLOOKUP(VALUE(RIGHT($E3,4))+AM$2,Vychodiská!$J$9:$BH$15,2,0)))*-1+($G3*IF(LEN($E3)=4,HLOOKUP($E3+AM$2,Vychodiská!$J$9:$BH$15,3,0),HLOOKUP(VALUE(RIGHT($E3,4))+AM$2,Vychodiská!$J$9:$BH$15,3,0)))*-1+($H3*IF(LEN($E3)=4,HLOOKUP($E3+AM$2,Vychodiská!$J$9:$BH$15,4,0),HLOOKUP(VALUE(RIGHT($E3,4))+AM$2,Vychodiská!$J$9:$BH$15,4,0)))*-1+($I3*IF(LEN($E3)=4,HLOOKUP($E3+AM$2,Vychodiská!$J$9:$BH$15,5,0),HLOOKUP(VALUE(RIGHT($E3,4))+AM$2,Vychodiská!$J$9:$BH$15,5,0)))*-1+($J3*IF(LEN($E3)=4,HLOOKUP($E3+AM$2,Vychodiská!$J$9:$BH$15,6),HLOOKUP(VALUE(RIGHT($E3,4))+AM$2,Vychodiská!$J$9:$BH$15,6,0)))*-1+($K3*IF(LEN($E3)=4,HLOOKUP($E3+AM$2,Vychodiská!$J$9:$BH$15,7),HLOOKUP(VALUE(RIGHT($E3,4))+AM$2,Vychodiská!$J$9:$BH$15,7,0)))*-1</f>
        <v>44253.957146950677</v>
      </c>
      <c r="AN3" s="73">
        <f>($F3*IF(LEN($E3)=4,HLOOKUP($E3+AN$2,Vychodiská!$J$9:$BH$15,2,0),HLOOKUP(VALUE(RIGHT($E3,4))+AN$2,Vychodiská!$J$9:$BH$15,2,0)))*-1+($G3*IF(LEN($E3)=4,HLOOKUP($E3+AN$2,Vychodiská!$J$9:$BH$15,3,0),HLOOKUP(VALUE(RIGHT($E3,4))+AN$2,Vychodiská!$J$9:$BH$15,3,0)))*-1+($H3*IF(LEN($E3)=4,HLOOKUP($E3+AN$2,Vychodiská!$J$9:$BH$15,4,0),HLOOKUP(VALUE(RIGHT($E3,4))+AN$2,Vychodiská!$J$9:$BH$15,4,0)))*-1+($I3*IF(LEN($E3)=4,HLOOKUP($E3+AN$2,Vychodiská!$J$9:$BH$15,5,0),HLOOKUP(VALUE(RIGHT($E3,4))+AN$2,Vychodiská!$J$9:$BH$15,5,0)))*-1+($J3*IF(LEN($E3)=4,HLOOKUP($E3+AN$2,Vychodiská!$J$9:$BH$15,6),HLOOKUP(VALUE(RIGHT($E3,4))+AN$2,Vychodiská!$J$9:$BH$15,6,0)))*-1+($K3*IF(LEN($E3)=4,HLOOKUP($E3+AN$2,Vychodiská!$J$9:$BH$15,7),HLOOKUP(VALUE(RIGHT($E3,4))+AN$2,Vychodiská!$J$9:$BH$15,7,0)))*-1</f>
        <v>44829.258589861041</v>
      </c>
      <c r="AO3" s="74">
        <f>($F3*IF(LEN($E3)=4,HLOOKUP($E3+AO$2,Vychodiská!$J$9:$BH$15,2,0),HLOOKUP(VALUE(RIGHT($E3,4))+AO$2,Vychodiská!$J$9:$BH$15,2,0)))*-1+($G3*IF(LEN($E3)=4,HLOOKUP($E3+AO$2,Vychodiská!$J$9:$BH$15,3,0),HLOOKUP(VALUE(RIGHT($E3,4))+AO$2,Vychodiská!$J$9:$BH$15,3,0)))*-1+($H3*IF(LEN($E3)=4,HLOOKUP($E3+AO$2,Vychodiská!$J$9:$BH$15,4,0),HLOOKUP(VALUE(RIGHT($E3,4))+AO$2,Vychodiská!$J$9:$BH$15,4,0)))*-1+($I3*IF(LEN($E3)=4,HLOOKUP($E3+AO$2,Vychodiská!$J$9:$BH$15,5,0),HLOOKUP(VALUE(RIGHT($E3,4))+AO$2,Vychodiská!$J$9:$BH$15,5,0)))*-1+($J3*IF(LEN($E3)=4,HLOOKUP($E3+AO$2,Vychodiská!$J$9:$BH$15,6),HLOOKUP(VALUE(RIGHT($E3,4))+AO$2,Vychodiská!$J$9:$BH$15,6,0)))*-1+($K3*IF(LEN($E3)=4,HLOOKUP($E3+AO$2,Vychodiská!$J$9:$BH$15,7),HLOOKUP(VALUE(RIGHT($E3,4))+AO$2,Vychodiská!$J$9:$BH$15,7,0)))*-1</f>
        <v>45412.038951529234</v>
      </c>
      <c r="AP3" s="73">
        <f>L3</f>
        <v>32483.822638978021</v>
      </c>
      <c r="AQ3" s="73">
        <f>SUM($L3:M3)</f>
        <v>65357.451149623783</v>
      </c>
      <c r="AR3" s="73">
        <f>SUM($L3:N3)</f>
        <v>98625.563202397287</v>
      </c>
      <c r="AS3" s="73">
        <f>SUM($L3:O3)</f>
        <v>132292.89259980406</v>
      </c>
      <c r="AT3" s="73">
        <f>SUM($L3:P3)</f>
        <v>166364.22994997972</v>
      </c>
      <c r="AU3" s="73">
        <f>SUM($L3:Q3)</f>
        <v>200844.42334835749</v>
      </c>
      <c r="AV3" s="73">
        <f>SUM($L3:R3)</f>
        <v>235738.37906751581</v>
      </c>
      <c r="AW3" s="73">
        <f>SUM($L3:S3)</f>
        <v>271051.06225530402</v>
      </c>
      <c r="AX3" s="73">
        <f>SUM($L3:T3)</f>
        <v>306787.49764134566</v>
      </c>
      <c r="AY3" s="73">
        <f>SUM($L3:U3)</f>
        <v>342952.77025201981</v>
      </c>
      <c r="AZ3" s="73">
        <f>SUM($L3:V3)</f>
        <v>379552.02613402205</v>
      </c>
      <c r="BA3" s="73">
        <f>SUM($L3:W3)</f>
        <v>416517.27457484434</v>
      </c>
      <c r="BB3" s="73">
        <f>SUM($L3:X3)</f>
        <v>453852.17550007487</v>
      </c>
      <c r="BC3" s="73">
        <f>SUM($L3:Y3)</f>
        <v>491560.42543455766</v>
      </c>
      <c r="BD3" s="73">
        <f>SUM($L3:Z3)</f>
        <v>529645.75786838529</v>
      </c>
      <c r="BE3" s="73">
        <f>SUM($L3:AA3)</f>
        <v>568111.94362655119</v>
      </c>
      <c r="BF3" s="73">
        <f>SUM($L3:AB3)</f>
        <v>606962.79124229879</v>
      </c>
      <c r="BG3" s="73">
        <f>SUM($L3:AC3)</f>
        <v>646202.14733420382</v>
      </c>
      <c r="BH3" s="73">
        <f>SUM($L3:AD3)</f>
        <v>685833.89698702795</v>
      </c>
      <c r="BI3" s="73">
        <f>SUM($L3:AE3)</f>
        <v>725861.96413638035</v>
      </c>
      <c r="BJ3" s="73">
        <f>SUM($L3:AF3)</f>
        <v>766290.31195722625</v>
      </c>
      <c r="BK3" s="73">
        <f>SUM($L3:AG3)</f>
        <v>807244.22829974315</v>
      </c>
      <c r="BL3" s="73">
        <f>SUM($L3:AH3)</f>
        <v>848730.54555471276</v>
      </c>
      <c r="BM3" s="73">
        <f>SUM($L3:AI3)</f>
        <v>890756.18493399699</v>
      </c>
      <c r="BN3" s="73">
        <f>SUM($L3:AJ3)</f>
        <v>933328.15762521187</v>
      </c>
      <c r="BO3" s="73">
        <f>SUM($L3:AK3)</f>
        <v>976453.5659614125</v>
      </c>
      <c r="BP3" s="73">
        <f>SUM($L3:AL3)</f>
        <v>1020139.6046059837</v>
      </c>
      <c r="BQ3" s="73">
        <f>SUM($L3:AM3)</f>
        <v>1064393.5617529345</v>
      </c>
      <c r="BR3" s="73">
        <f>SUM($L3:AN3)</f>
        <v>1109222.8203427955</v>
      </c>
      <c r="BS3" s="75">
        <f>SUM($L3:AO3)</f>
        <v>1154634.8592943246</v>
      </c>
      <c r="BT3" s="76">
        <f>IF(CZ3=0,0,L3/((1+Vychodiská!$C$168)^emisie_ostatné!CZ3))</f>
        <v>23085.646280779853</v>
      </c>
      <c r="BU3" s="73">
        <f>IF(DA3=0,0,M3/((1+Vychodiská!$C$168)^emisie_ostatné!DA3))</f>
        <v>22250.165748713538</v>
      </c>
      <c r="BV3" s="73">
        <f>IF(DB3=0,0,N3/((1+Vychodiská!$C$168)^emisie_ostatné!DB3))</f>
        <v>21444.921654950562</v>
      </c>
      <c r="BW3" s="73">
        <f>IF(DC3=0,0,O3/((1+Vychodiská!$C$168)^emisie_ostatné!DC3))</f>
        <v>20668.819728390452</v>
      </c>
      <c r="BX3" s="73">
        <f>IF(DD3=0,0,P3/((1+Vychodiská!$C$168)^emisie_ostatné!DD3))</f>
        <v>19920.805300124888</v>
      </c>
      <c r="BY3" s="73">
        <f>IF(DE3=0,0,Q3/((1+Vychodiská!$C$168)^emisie_ostatné!DE3))</f>
        <v>19199.861870215613</v>
      </c>
      <c r="BZ3" s="73">
        <f>IF(DF3=0,0,R3/((1+Vychodiská!$C$168)^emisie_ostatné!DF3))</f>
        <v>18505.009726341137</v>
      </c>
      <c r="CA3" s="73">
        <f>IF(DG3=0,0,S3/((1+Vychodiská!$C$168)^emisie_ostatné!DG3))</f>
        <v>17835.304612435462</v>
      </c>
      <c r="CB3" s="73">
        <f>IF(DH3=0,0,T3/((1+Vychodiská!$C$168)^emisie_ostatné!DH3))</f>
        <v>17189.836445509223</v>
      </c>
      <c r="CC3" s="73">
        <f>IF(DI3=0,0,U3/((1+Vychodiská!$C$168)^emisie_ostatné!DI3))</f>
        <v>16567.728078909844</v>
      </c>
      <c r="CD3" s="73">
        <f>IF(DJ3=0,0,V3/((1+Vychodiská!$C$168)^emisie_ostatné!DJ3))</f>
        <v>15968.134110339772</v>
      </c>
      <c r="CE3" s="73">
        <f>IF(DK3=0,0,W3/((1+Vychodiská!$C$168)^emisie_ostatné!DK3))</f>
        <v>15359.824239469688</v>
      </c>
      <c r="CF3" s="73">
        <f>IF(DL3=0,0,X3/((1+Vychodiská!$C$168)^emisie_ostatné!DL3))</f>
        <v>14774.688077966081</v>
      </c>
      <c r="CG3" s="73">
        <f>IF(DM3=0,0,Y3/((1+Vychodiská!$C$168)^emisie_ostatné!DM3))</f>
        <v>14211.842817853085</v>
      </c>
      <c r="CH3" s="73">
        <f>IF(DN3=0,0,Z3/((1+Vychodiská!$C$168)^emisie_ostatné!DN3))</f>
        <v>13670.439281934874</v>
      </c>
      <c r="CI3" s="73">
        <f>IF(DO3=0,0,AA3/((1+Vychodiská!$C$168)^emisie_ostatné!DO3))</f>
        <v>13149.66064262307</v>
      </c>
      <c r="CJ3" s="73">
        <f>IF(DP3=0,0,AB3/((1+Vychodiská!$C$168)^emisie_ostatné!DP3))</f>
        <v>12648.721189570757</v>
      </c>
      <c r="CK3" s="73">
        <f>IF(DQ3=0,0,AC3/((1+Vychodiská!$C$168)^emisie_ostatné!DQ3))</f>
        <v>12166.865144253779</v>
      </c>
      <c r="CL3" s="73">
        <f>IF(DR3=0,0,AD3/((1+Vychodiská!$C$168)^emisie_ostatné!DR3))</f>
        <v>11703.365519710778</v>
      </c>
      <c r="CM3" s="73">
        <f>IF(DS3=0,0,AE3/((1+Vychodiská!$C$168)^emisie_ostatné!DS3))</f>
        <v>11257.523023721797</v>
      </c>
      <c r="CN3" s="73">
        <f>IF(DT3=0,0,AF3/((1+Vychodiská!$C$168)^emisie_ostatné!DT3))</f>
        <v>10828.665003770489</v>
      </c>
      <c r="CO3" s="73">
        <f>IF(DU3=0,0,AG3/((1+Vychodiská!$C$168)^emisie_ostatné!DU3))</f>
        <v>10447.083475066196</v>
      </c>
      <c r="CP3" s="73">
        <f>IF(DV3=0,0,AH3/((1+Vychodiská!$C$168)^emisie_ostatné!DV3))</f>
        <v>10078.948152611478</v>
      </c>
      <c r="CQ3" s="73">
        <f>IF(DW3=0,0,AI3/((1+Vychodiská!$C$168)^emisie_ostatné!DW3))</f>
        <v>9723.7852177099339</v>
      </c>
      <c r="CR3" s="73">
        <f>IF(DX3=0,0,AJ3/((1+Vychodiská!$C$168)^emisie_ostatné!DX3))</f>
        <v>9381.1375481334853</v>
      </c>
      <c r="CS3" s="73">
        <f>IF(DY3=0,0,AK3/((1+Vychodiská!$C$168)^emisie_ostatné!DY3))</f>
        <v>9050.5641297706861</v>
      </c>
      <c r="CT3" s="73">
        <f>IF(DZ3=0,0,AL3/((1+Vychodiská!$C$168)^emisie_ostatné!DZ3))</f>
        <v>8731.639489007337</v>
      </c>
      <c r="CU3" s="73">
        <f>IF(EA3=0,0,AM3/((1+Vychodiská!$C$168)^emisie_ostatné!EA3))</f>
        <v>8423.9531451089806</v>
      </c>
      <c r="CV3" s="73">
        <f>IF(EB3=0,0,AN3/((1+Vychodiská!$C$168)^emisie_ostatné!EB3))</f>
        <v>8127.1090819003784</v>
      </c>
      <c r="CW3" s="74">
        <f>IF(EC3=0,0,AO3/((1+Vychodiská!$C$168)^emisie_ostatné!EC3))</f>
        <v>7840.7252380619857</v>
      </c>
      <c r="CX3" s="77">
        <f>SUM(BT3:CW3)</f>
        <v>424212.77397495526</v>
      </c>
      <c r="CY3" s="73"/>
      <c r="CZ3" s="78">
        <f>(VALUE(RIGHT(E3,4))-VALUE(LEFT(E3,4)))+2</f>
        <v>7</v>
      </c>
      <c r="DA3" s="78">
        <f>IF(CZ3=0,0,IF(DA$2&gt;$D3,0,CZ3+1))</f>
        <v>8</v>
      </c>
      <c r="DB3" s="78">
        <f t="shared" ref="DB3:EC3" si="0">IF(DA3=0,0,IF(DB$2&gt;$D3,0,DA3+1))</f>
        <v>9</v>
      </c>
      <c r="DC3" s="78">
        <f t="shared" si="0"/>
        <v>10</v>
      </c>
      <c r="DD3" s="78">
        <f t="shared" si="0"/>
        <v>11</v>
      </c>
      <c r="DE3" s="78">
        <f t="shared" si="0"/>
        <v>12</v>
      </c>
      <c r="DF3" s="78">
        <f t="shared" si="0"/>
        <v>13</v>
      </c>
      <c r="DG3" s="78">
        <f t="shared" si="0"/>
        <v>14</v>
      </c>
      <c r="DH3" s="78">
        <f t="shared" si="0"/>
        <v>15</v>
      </c>
      <c r="DI3" s="78">
        <f t="shared" si="0"/>
        <v>16</v>
      </c>
      <c r="DJ3" s="78">
        <f t="shared" si="0"/>
        <v>17</v>
      </c>
      <c r="DK3" s="78">
        <f t="shared" si="0"/>
        <v>18</v>
      </c>
      <c r="DL3" s="78">
        <f t="shared" si="0"/>
        <v>19</v>
      </c>
      <c r="DM3" s="78">
        <f t="shared" si="0"/>
        <v>20</v>
      </c>
      <c r="DN3" s="78">
        <f t="shared" si="0"/>
        <v>21</v>
      </c>
      <c r="DO3" s="78">
        <f t="shared" si="0"/>
        <v>22</v>
      </c>
      <c r="DP3" s="78">
        <f t="shared" si="0"/>
        <v>23</v>
      </c>
      <c r="DQ3" s="78">
        <f t="shared" si="0"/>
        <v>24</v>
      </c>
      <c r="DR3" s="78">
        <f t="shared" si="0"/>
        <v>25</v>
      </c>
      <c r="DS3" s="78">
        <f t="shared" si="0"/>
        <v>26</v>
      </c>
      <c r="DT3" s="78">
        <f t="shared" si="0"/>
        <v>27</v>
      </c>
      <c r="DU3" s="78">
        <f t="shared" si="0"/>
        <v>28</v>
      </c>
      <c r="DV3" s="78">
        <f t="shared" si="0"/>
        <v>29</v>
      </c>
      <c r="DW3" s="78">
        <f t="shared" si="0"/>
        <v>30</v>
      </c>
      <c r="DX3" s="78">
        <f t="shared" si="0"/>
        <v>31</v>
      </c>
      <c r="DY3" s="78">
        <f t="shared" si="0"/>
        <v>32</v>
      </c>
      <c r="DZ3" s="78">
        <f t="shared" si="0"/>
        <v>33</v>
      </c>
      <c r="EA3" s="78">
        <f t="shared" si="0"/>
        <v>34</v>
      </c>
      <c r="EB3" s="78">
        <f t="shared" si="0"/>
        <v>35</v>
      </c>
      <c r="EC3" s="79">
        <f t="shared" si="0"/>
        <v>36</v>
      </c>
    </row>
    <row r="4" spans="1:133" s="80" customFormat="1" ht="31" customHeight="1" x14ac:dyDescent="0.35">
      <c r="A4" s="70">
        <v>2</v>
      </c>
      <c r="B4" s="71" t="s">
        <v>71</v>
      </c>
      <c r="C4" s="71" t="str">
        <f>INDEX(Data!$D$3:$D$29,MATCH(emisie_ostatné!A4,Data!$A$3:$A$29,0))</f>
        <v>Prekládka HV DN 300 Mlynská dolina</v>
      </c>
      <c r="D4" s="72">
        <f>INDEX(Data!$M$3:$M$29,MATCH(emisie_ostatné!A4,Data!$A$3:$A$29,0))</f>
        <v>30</v>
      </c>
      <c r="E4" s="72">
        <f>INDEX(Data!$J$3:$J$29,MATCH(emisie_ostatné!A4,Data!$A$3:$A$29,0))</f>
        <v>2024</v>
      </c>
      <c r="F4" s="72">
        <f>INDEX(Data!$O$3:$O$29,MATCH(emisie_ostatné!A4,Data!$A$3:$A$29,0))</f>
        <v>-0.12</v>
      </c>
      <c r="G4" s="72">
        <f>INDEX(Data!$P$3:$P$29,MATCH(emisie_ostatné!A4,Data!$A$3:$A$29,0))</f>
        <v>-0.09</v>
      </c>
      <c r="H4" s="72">
        <f>INDEX(Data!$Q$3:$Q$29,MATCH(emisie_ostatné!A4,Data!$A$3:$A$29,0))</f>
        <v>0</v>
      </c>
      <c r="I4" s="72">
        <f>INDEX(Data!$R$3:$R$29,MATCH(emisie_ostatné!A4,Data!$A$3:$A$29,0))</f>
        <v>0</v>
      </c>
      <c r="J4" s="72">
        <f>INDEX(Data!$S$3:$S$29,MATCH(emisie_ostatné!A4,Data!$A$3:$A$29,0))</f>
        <v>-0.01</v>
      </c>
      <c r="K4" s="74">
        <f>INDEX(Data!$T$3:$T$29,MATCH(emisie_ostatné!A4,Data!$A$3:$A$29,0))</f>
        <v>0</v>
      </c>
      <c r="L4" s="73">
        <f>($F4*IF(LEN($E4)=4,HLOOKUP($E4+L$2,Vychodiská!$J$9:$BH$15,2,0),HLOOKUP(VALUE(RIGHT($E4,4))+L$2,Vychodiská!$J$9:$BH$15,2,0)))*-1+($G4*IF(LEN($E4)=4,HLOOKUP($E4+L$2,Vychodiská!$J$9:$BH$15,3,0),HLOOKUP(VALUE(RIGHT($E4,4))+L$2,Vychodiská!$J$9:$BH$15,3,0)))*-1+($H4*IF(LEN($E4)=4,HLOOKUP($E4+L$2,Vychodiská!$J$9:$BH$15,4,0),HLOOKUP(VALUE(RIGHT($E4,4))+L$2,Vychodiská!$J$9:$BH$15,4,0)))*-1+($I4*IF(LEN($E4)=4,HLOOKUP($E4+L$2,Vychodiská!$J$9:$BH$15,5,0),HLOOKUP(VALUE(RIGHT($E4,4))+L$2,Vychodiská!$J$9:$BH$15,5,0)))*-1+($J4*IF(LEN($E4)=4,HLOOKUP($E4+L$2,Vychodiská!$J$9:$BH$15,6),HLOOKUP(VALUE(RIGHT($E4,4))+L$2,Vychodiská!$J$9:$BH$15,6,0)))*-1+($K4*IF(LEN($E4)=4,HLOOKUP($E4+L$2,Vychodiská!$J$9:$BH$15,7),HLOOKUP(VALUE(RIGHT($E4,4))+L$2,Vychodiská!$J$9:$BH$15,7,0)))*-1</f>
        <v>10502.166296392283</v>
      </c>
      <c r="M4" s="73">
        <f>($F4*IF(LEN($E4)=4,HLOOKUP($E4+M$2,Vychodiská!$J$9:$BH$15,2,0),HLOOKUP(VALUE(RIGHT($E4,4))+M$2,Vychodiská!$J$9:$BH$15,2,0)))*-1+($G4*IF(LEN($E4)=4,HLOOKUP($E4+M$2,Vychodiská!$J$9:$BH$15,3,0),HLOOKUP(VALUE(RIGHT($E4,4))+M$2,Vychodiská!$J$9:$BH$15,3,0)))*-1+($H4*IF(LEN($E4)=4,HLOOKUP($E4+M$2,Vychodiská!$J$9:$BH$15,4,0),HLOOKUP(VALUE(RIGHT($E4,4))+M$2,Vychodiská!$J$9:$BH$15,4,0)))*-1+($I4*IF(LEN($E4)=4,HLOOKUP($E4+M$2,Vychodiská!$J$9:$BH$15,5,0),HLOOKUP(VALUE(RIGHT($E4,4))+M$2,Vychodiská!$J$9:$BH$15,5,0)))*-1+($J4*IF(LEN($E4)=4,HLOOKUP($E4+M$2,Vychodiská!$J$9:$BH$15,6),HLOOKUP(VALUE(RIGHT($E4,4))+M$2,Vychodiská!$J$9:$BH$15,6,0)))*-1+($K4*IF(LEN($E4)=4,HLOOKUP($E4+M$2,Vychodiská!$J$9:$BH$15,7),HLOOKUP(VALUE(RIGHT($E4,4))+M$2,Vychodiská!$J$9:$BH$15,7,0)))*-1</f>
        <v>10680.703123430951</v>
      </c>
      <c r="N4" s="73">
        <f>($F4*IF(LEN($E4)=4,HLOOKUP($E4+N$2,Vychodiská!$J$9:$BH$15,2,0),HLOOKUP(VALUE(RIGHT($E4,4))+N$2,Vychodiská!$J$9:$BH$15,2,0)))*-1+($G4*IF(LEN($E4)=4,HLOOKUP($E4+N$2,Vychodiská!$J$9:$BH$15,3,0),HLOOKUP(VALUE(RIGHT($E4,4))+N$2,Vychodiská!$J$9:$BH$15,3,0)))*-1+($H4*IF(LEN($E4)=4,HLOOKUP($E4+N$2,Vychodiská!$J$9:$BH$15,4,0),HLOOKUP(VALUE(RIGHT($E4,4))+N$2,Vychodiská!$J$9:$BH$15,4,0)))*-1+($I4*IF(LEN($E4)=4,HLOOKUP($E4+N$2,Vychodiská!$J$9:$BH$15,5,0),HLOOKUP(VALUE(RIGHT($E4,4))+N$2,Vychodiská!$J$9:$BH$15,5,0)))*-1+($J4*IF(LEN($E4)=4,HLOOKUP($E4+N$2,Vychodiská!$J$9:$BH$15,6),HLOOKUP(VALUE(RIGHT($E4,4))+N$2,Vychodiská!$J$9:$BH$15,6,0)))*-1+($K4*IF(LEN($E4)=4,HLOOKUP($E4+N$2,Vychodiská!$J$9:$BH$15,7),HLOOKUP(VALUE(RIGHT($E4,4))+N$2,Vychodiská!$J$9:$BH$15,7,0)))*-1</f>
        <v>10862.275076529275</v>
      </c>
      <c r="O4" s="73">
        <f>($F4*IF(LEN($E4)=4,HLOOKUP($E4+O$2,Vychodiská!$J$9:$BH$15,2,0),HLOOKUP(VALUE(RIGHT($E4,4))+O$2,Vychodiská!$J$9:$BH$15,2,0)))*-1+($G4*IF(LEN($E4)=4,HLOOKUP($E4+O$2,Vychodiská!$J$9:$BH$15,3,0),HLOOKUP(VALUE(RIGHT($E4,4))+O$2,Vychodiská!$J$9:$BH$15,3,0)))*-1+($H4*IF(LEN($E4)=4,HLOOKUP($E4+O$2,Vychodiská!$J$9:$BH$15,4,0),HLOOKUP(VALUE(RIGHT($E4,4))+O$2,Vychodiská!$J$9:$BH$15,4,0)))*-1+($I4*IF(LEN($E4)=4,HLOOKUP($E4+O$2,Vychodiská!$J$9:$BH$15,5,0),HLOOKUP(VALUE(RIGHT($E4,4))+O$2,Vychodiská!$J$9:$BH$15,5,0)))*-1+($J4*IF(LEN($E4)=4,HLOOKUP($E4+O$2,Vychodiská!$J$9:$BH$15,6),HLOOKUP(VALUE(RIGHT($E4,4))+O$2,Vychodiská!$J$9:$BH$15,6,0)))*-1+($K4*IF(LEN($E4)=4,HLOOKUP($E4+O$2,Vychodiská!$J$9:$BH$15,7),HLOOKUP(VALUE(RIGHT($E4,4))+O$2,Vychodiská!$J$9:$BH$15,7,0)))*-1</f>
        <v>11046.933752830271</v>
      </c>
      <c r="P4" s="73">
        <f>($F4*IF(LEN($E4)=4,HLOOKUP($E4+P$2,Vychodiská!$J$9:$BH$15,2,0),HLOOKUP(VALUE(RIGHT($E4,4))+P$2,Vychodiská!$J$9:$BH$15,2,0)))*-1+($G4*IF(LEN($E4)=4,HLOOKUP($E4+P$2,Vychodiská!$J$9:$BH$15,3,0),HLOOKUP(VALUE(RIGHT($E4,4))+P$2,Vychodiská!$J$9:$BH$15,3,0)))*-1+($H4*IF(LEN($E4)=4,HLOOKUP($E4+P$2,Vychodiská!$J$9:$BH$15,4,0),HLOOKUP(VALUE(RIGHT($E4,4))+P$2,Vychodiská!$J$9:$BH$15,4,0)))*-1+($I4*IF(LEN($E4)=4,HLOOKUP($E4+P$2,Vychodiská!$J$9:$BH$15,5,0),HLOOKUP(VALUE(RIGHT($E4,4))+P$2,Vychodiská!$J$9:$BH$15,5,0)))*-1+($J4*IF(LEN($E4)=4,HLOOKUP($E4+P$2,Vychodiská!$J$9:$BH$15,6),HLOOKUP(VALUE(RIGHT($E4,4))+P$2,Vychodiská!$J$9:$BH$15,6,0)))*-1+($K4*IF(LEN($E4)=4,HLOOKUP($E4+P$2,Vychodiská!$J$9:$BH$15,7),HLOOKUP(VALUE(RIGHT($E4,4))+P$2,Vychodiská!$J$9:$BH$15,7,0)))*-1</f>
        <v>11234.731626628385</v>
      </c>
      <c r="Q4" s="73">
        <f>($F4*IF(LEN($E4)=4,HLOOKUP($E4+Q$2,Vychodiská!$J$9:$BH$15,2,0),HLOOKUP(VALUE(RIGHT($E4,4))+Q$2,Vychodiská!$J$9:$BH$15,2,0)))*-1+($G4*IF(LEN($E4)=4,HLOOKUP($E4+Q$2,Vychodiská!$J$9:$BH$15,3,0),HLOOKUP(VALUE(RIGHT($E4,4))+Q$2,Vychodiská!$J$9:$BH$15,3,0)))*-1+($H4*IF(LEN($E4)=4,HLOOKUP($E4+Q$2,Vychodiská!$J$9:$BH$15,4,0),HLOOKUP(VALUE(RIGHT($E4,4))+Q$2,Vychodiská!$J$9:$BH$15,4,0)))*-1+($I4*IF(LEN($E4)=4,HLOOKUP($E4+Q$2,Vychodiská!$J$9:$BH$15,5,0),HLOOKUP(VALUE(RIGHT($E4,4))+Q$2,Vychodiská!$J$9:$BH$15,5,0)))*-1+($J4*IF(LEN($E4)=4,HLOOKUP($E4+Q$2,Vychodiská!$J$9:$BH$15,6),HLOOKUP(VALUE(RIGHT($E4,4))+Q$2,Vychodiská!$J$9:$BH$15,6,0)))*-1+($K4*IF(LEN($E4)=4,HLOOKUP($E4+Q$2,Vychodiská!$J$9:$BH$15,7),HLOOKUP(VALUE(RIGHT($E4,4))+Q$2,Vychodiská!$J$9:$BH$15,7,0)))*-1</f>
        <v>11425.722064281066</v>
      </c>
      <c r="R4" s="73">
        <f>($F4*IF(LEN($E4)=4,HLOOKUP($E4+R$2,Vychodiská!$J$9:$BH$15,2,0),HLOOKUP(VALUE(RIGHT($E4,4))+R$2,Vychodiská!$J$9:$BH$15,2,0)))*-1+($G4*IF(LEN($E4)=4,HLOOKUP($E4+R$2,Vychodiská!$J$9:$BH$15,3,0),HLOOKUP(VALUE(RIGHT($E4,4))+R$2,Vychodiská!$J$9:$BH$15,3,0)))*-1+($H4*IF(LEN($E4)=4,HLOOKUP($E4+R$2,Vychodiská!$J$9:$BH$15,4,0),HLOOKUP(VALUE(RIGHT($E4,4))+R$2,Vychodiská!$J$9:$BH$15,4,0)))*-1+($I4*IF(LEN($E4)=4,HLOOKUP($E4+R$2,Vychodiská!$J$9:$BH$15,5,0),HLOOKUP(VALUE(RIGHT($E4,4))+R$2,Vychodiská!$J$9:$BH$15,5,0)))*-1+($J4*IF(LEN($E4)=4,HLOOKUP($E4+R$2,Vychodiská!$J$9:$BH$15,6),HLOOKUP(VALUE(RIGHT($E4,4))+R$2,Vychodiská!$J$9:$BH$15,6,0)))*-1+($K4*IF(LEN($E4)=4,HLOOKUP($E4+R$2,Vychodiská!$J$9:$BH$15,7),HLOOKUP(VALUE(RIGHT($E4,4))+R$2,Vychodiská!$J$9:$BH$15,7,0)))*-1</f>
        <v>11562.830729052439</v>
      </c>
      <c r="S4" s="73">
        <f>($F4*IF(LEN($E4)=4,HLOOKUP($E4+S$2,Vychodiská!$J$9:$BH$15,2,0),HLOOKUP(VALUE(RIGHT($E4,4))+S$2,Vychodiská!$J$9:$BH$15,2,0)))*-1+($G4*IF(LEN($E4)=4,HLOOKUP($E4+S$2,Vychodiská!$J$9:$BH$15,3,0),HLOOKUP(VALUE(RIGHT($E4,4))+S$2,Vychodiská!$J$9:$BH$15,3,0)))*-1+($H4*IF(LEN($E4)=4,HLOOKUP($E4+S$2,Vychodiská!$J$9:$BH$15,4,0),HLOOKUP(VALUE(RIGHT($E4,4))+S$2,Vychodiská!$J$9:$BH$15,4,0)))*-1+($I4*IF(LEN($E4)=4,HLOOKUP($E4+S$2,Vychodiská!$J$9:$BH$15,5,0),HLOOKUP(VALUE(RIGHT($E4,4))+S$2,Vychodiská!$J$9:$BH$15,5,0)))*-1+($J4*IF(LEN($E4)=4,HLOOKUP($E4+S$2,Vychodiská!$J$9:$BH$15,6),HLOOKUP(VALUE(RIGHT($E4,4))+S$2,Vychodiská!$J$9:$BH$15,6,0)))*-1+($K4*IF(LEN($E4)=4,HLOOKUP($E4+S$2,Vychodiská!$J$9:$BH$15,7),HLOOKUP(VALUE(RIGHT($E4,4))+S$2,Vychodiská!$J$9:$BH$15,7,0)))*-1</f>
        <v>11701.584697801069</v>
      </c>
      <c r="T4" s="73">
        <f>($F4*IF(LEN($E4)=4,HLOOKUP($E4+T$2,Vychodiská!$J$9:$BH$15,2,0),HLOOKUP(VALUE(RIGHT($E4,4))+T$2,Vychodiská!$J$9:$BH$15,2,0)))*-1+($G4*IF(LEN($E4)=4,HLOOKUP($E4+T$2,Vychodiská!$J$9:$BH$15,3,0),HLOOKUP(VALUE(RIGHT($E4,4))+T$2,Vychodiská!$J$9:$BH$15,3,0)))*-1+($H4*IF(LEN($E4)=4,HLOOKUP($E4+T$2,Vychodiská!$J$9:$BH$15,4,0),HLOOKUP(VALUE(RIGHT($E4,4))+T$2,Vychodiská!$J$9:$BH$15,4,0)))*-1+($I4*IF(LEN($E4)=4,HLOOKUP($E4+T$2,Vychodiská!$J$9:$BH$15,5,0),HLOOKUP(VALUE(RIGHT($E4,4))+T$2,Vychodiská!$J$9:$BH$15,5,0)))*-1+($J4*IF(LEN($E4)=4,HLOOKUP($E4+T$2,Vychodiská!$J$9:$BH$15,6),HLOOKUP(VALUE(RIGHT($E4,4))+T$2,Vychodiská!$J$9:$BH$15,6,0)))*-1+($K4*IF(LEN($E4)=4,HLOOKUP($E4+T$2,Vychodiská!$J$9:$BH$15,7),HLOOKUP(VALUE(RIGHT($E4,4))+T$2,Vychodiská!$J$9:$BH$15,7,0)))*-1</f>
        <v>11842.003714174683</v>
      </c>
      <c r="U4" s="73">
        <f>($F4*IF(LEN($E4)=4,HLOOKUP($E4+U$2,Vychodiská!$J$9:$BH$15,2,0),HLOOKUP(VALUE(RIGHT($E4,4))+U$2,Vychodiská!$J$9:$BH$15,2,0)))*-1+($G4*IF(LEN($E4)=4,HLOOKUP($E4+U$2,Vychodiská!$J$9:$BH$15,3,0),HLOOKUP(VALUE(RIGHT($E4,4))+U$2,Vychodiská!$J$9:$BH$15,3,0)))*-1+($H4*IF(LEN($E4)=4,HLOOKUP($E4+U$2,Vychodiská!$J$9:$BH$15,4,0),HLOOKUP(VALUE(RIGHT($E4,4))+U$2,Vychodiská!$J$9:$BH$15,4,0)))*-1+($I4*IF(LEN($E4)=4,HLOOKUP($E4+U$2,Vychodiská!$J$9:$BH$15,5,0),HLOOKUP(VALUE(RIGHT($E4,4))+U$2,Vychodiská!$J$9:$BH$15,5,0)))*-1+($J4*IF(LEN($E4)=4,HLOOKUP($E4+U$2,Vychodiská!$J$9:$BH$15,6),HLOOKUP(VALUE(RIGHT($E4,4))+U$2,Vychodiská!$J$9:$BH$15,6,0)))*-1+($K4*IF(LEN($E4)=4,HLOOKUP($E4+U$2,Vychodiská!$J$9:$BH$15,7),HLOOKUP(VALUE(RIGHT($E4,4))+U$2,Vychodiská!$J$9:$BH$15,7,0)))*-1</f>
        <v>11984.107758744778</v>
      </c>
      <c r="V4" s="73">
        <f>($F4*IF(LEN($E4)=4,HLOOKUP($E4+V$2,Vychodiská!$J$9:$BH$15,2,0),HLOOKUP(VALUE(RIGHT($E4,4))+V$2,Vychodiská!$J$9:$BH$15,2,0)))*-1+($G4*IF(LEN($E4)=4,HLOOKUP($E4+V$2,Vychodiská!$J$9:$BH$15,3,0),HLOOKUP(VALUE(RIGHT($E4,4))+V$2,Vychodiská!$J$9:$BH$15,3,0)))*-1+($H4*IF(LEN($E4)=4,HLOOKUP($E4+V$2,Vychodiská!$J$9:$BH$15,4,0),HLOOKUP(VALUE(RIGHT($E4,4))+V$2,Vychodiská!$J$9:$BH$15,4,0)))*-1+($I4*IF(LEN($E4)=4,HLOOKUP($E4+V$2,Vychodiská!$J$9:$BH$15,5,0),HLOOKUP(VALUE(RIGHT($E4,4))+V$2,Vychodiská!$J$9:$BH$15,5,0)))*-1+($J4*IF(LEN($E4)=4,HLOOKUP($E4+V$2,Vychodiská!$J$9:$BH$15,6),HLOOKUP(VALUE(RIGHT($E4,4))+V$2,Vychodiská!$J$9:$BH$15,6,0)))*-1+($K4*IF(LEN($E4)=4,HLOOKUP($E4+V$2,Vychodiská!$J$9:$BH$15,7),HLOOKUP(VALUE(RIGHT($E4,4))+V$2,Vychodiská!$J$9:$BH$15,7,0)))*-1</f>
        <v>12127.917051849716</v>
      </c>
      <c r="W4" s="73">
        <f>($F4*IF(LEN($E4)=4,HLOOKUP($E4+W$2,Vychodiská!$J$9:$BH$15,2,0),HLOOKUP(VALUE(RIGHT($E4,4))+W$2,Vychodiská!$J$9:$BH$15,2,0)))*-1+($G4*IF(LEN($E4)=4,HLOOKUP($E4+W$2,Vychodiská!$J$9:$BH$15,3,0),HLOOKUP(VALUE(RIGHT($E4,4))+W$2,Vychodiská!$J$9:$BH$15,3,0)))*-1+($H4*IF(LEN($E4)=4,HLOOKUP($E4+W$2,Vychodiská!$J$9:$BH$15,4,0),HLOOKUP(VALUE(RIGHT($E4,4))+W$2,Vychodiská!$J$9:$BH$15,4,0)))*-1+($I4*IF(LEN($E4)=4,HLOOKUP($E4+W$2,Vychodiská!$J$9:$BH$15,5,0),HLOOKUP(VALUE(RIGHT($E4,4))+W$2,Vychodiská!$J$9:$BH$15,5,0)))*-1+($J4*IF(LEN($E4)=4,HLOOKUP($E4+W$2,Vychodiská!$J$9:$BH$15,6),HLOOKUP(VALUE(RIGHT($E4,4))+W$2,Vychodiská!$J$9:$BH$15,6,0)))*-1+($K4*IF(LEN($E4)=4,HLOOKUP($E4+W$2,Vychodiská!$J$9:$BH$15,7),HLOOKUP(VALUE(RIGHT($E4,4))+W$2,Vychodiská!$J$9:$BH$15,7,0)))*-1</f>
        <v>12273.452056471913</v>
      </c>
      <c r="X4" s="73">
        <f>($F4*IF(LEN($E4)=4,HLOOKUP($E4+X$2,Vychodiská!$J$9:$BH$15,2,0),HLOOKUP(VALUE(RIGHT($E4,4))+X$2,Vychodiská!$J$9:$BH$15,2,0)))*-1+($G4*IF(LEN($E4)=4,HLOOKUP($E4+X$2,Vychodiská!$J$9:$BH$15,3,0),HLOOKUP(VALUE(RIGHT($E4,4))+X$2,Vychodiská!$J$9:$BH$15,3,0)))*-1+($H4*IF(LEN($E4)=4,HLOOKUP($E4+X$2,Vychodiská!$J$9:$BH$15,4,0),HLOOKUP(VALUE(RIGHT($E4,4))+X$2,Vychodiská!$J$9:$BH$15,4,0)))*-1+($I4*IF(LEN($E4)=4,HLOOKUP($E4+X$2,Vychodiská!$J$9:$BH$15,5,0),HLOOKUP(VALUE(RIGHT($E4,4))+X$2,Vychodiská!$J$9:$BH$15,5,0)))*-1+($J4*IF(LEN($E4)=4,HLOOKUP($E4+X$2,Vychodiská!$J$9:$BH$15,6),HLOOKUP(VALUE(RIGHT($E4,4))+X$2,Vychodiská!$J$9:$BH$15,6,0)))*-1+($K4*IF(LEN($E4)=4,HLOOKUP($E4+X$2,Vychodiská!$J$9:$BH$15,7),HLOOKUP(VALUE(RIGHT($E4,4))+X$2,Vychodiská!$J$9:$BH$15,7,0)))*-1</f>
        <v>12420.733481149575</v>
      </c>
      <c r="Y4" s="73">
        <f>($F4*IF(LEN($E4)=4,HLOOKUP($E4+Y$2,Vychodiská!$J$9:$BH$15,2,0),HLOOKUP(VALUE(RIGHT($E4,4))+Y$2,Vychodiská!$J$9:$BH$15,2,0)))*-1+($G4*IF(LEN($E4)=4,HLOOKUP($E4+Y$2,Vychodiská!$J$9:$BH$15,3,0),HLOOKUP(VALUE(RIGHT($E4,4))+Y$2,Vychodiská!$J$9:$BH$15,3,0)))*-1+($H4*IF(LEN($E4)=4,HLOOKUP($E4+Y$2,Vychodiská!$J$9:$BH$15,4,0),HLOOKUP(VALUE(RIGHT($E4,4))+Y$2,Vychodiská!$J$9:$BH$15,4,0)))*-1+($I4*IF(LEN($E4)=4,HLOOKUP($E4+Y$2,Vychodiská!$J$9:$BH$15,5,0),HLOOKUP(VALUE(RIGHT($E4,4))+Y$2,Vychodiská!$J$9:$BH$15,5,0)))*-1+($J4*IF(LEN($E4)=4,HLOOKUP($E4+Y$2,Vychodiská!$J$9:$BH$15,6),HLOOKUP(VALUE(RIGHT($E4,4))+Y$2,Vychodiská!$J$9:$BH$15,6,0)))*-1+($K4*IF(LEN($E4)=4,HLOOKUP($E4+Y$2,Vychodiská!$J$9:$BH$15,7),HLOOKUP(VALUE(RIGHT($E4,4))+Y$2,Vychodiská!$J$9:$BH$15,7,0)))*-1</f>
        <v>12569.78228292337</v>
      </c>
      <c r="Z4" s="73">
        <f>($F4*IF(LEN($E4)=4,HLOOKUP($E4+Z$2,Vychodiská!$J$9:$BH$15,2,0),HLOOKUP(VALUE(RIGHT($E4,4))+Z$2,Vychodiská!$J$9:$BH$15,2,0)))*-1+($G4*IF(LEN($E4)=4,HLOOKUP($E4+Z$2,Vychodiská!$J$9:$BH$15,3,0),HLOOKUP(VALUE(RIGHT($E4,4))+Z$2,Vychodiská!$J$9:$BH$15,3,0)))*-1+($H4*IF(LEN($E4)=4,HLOOKUP($E4+Z$2,Vychodiská!$J$9:$BH$15,4,0),HLOOKUP(VALUE(RIGHT($E4,4))+Z$2,Vychodiská!$J$9:$BH$15,4,0)))*-1+($I4*IF(LEN($E4)=4,HLOOKUP($E4+Z$2,Vychodiská!$J$9:$BH$15,5,0),HLOOKUP(VALUE(RIGHT($E4,4))+Z$2,Vychodiská!$J$9:$BH$15,5,0)))*-1+($J4*IF(LEN($E4)=4,HLOOKUP($E4+Z$2,Vychodiská!$J$9:$BH$15,6),HLOOKUP(VALUE(RIGHT($E4,4))+Z$2,Vychodiská!$J$9:$BH$15,6,0)))*-1+($K4*IF(LEN($E4)=4,HLOOKUP($E4+Z$2,Vychodiská!$J$9:$BH$15,7),HLOOKUP(VALUE(RIGHT($E4,4))+Z$2,Vychodiská!$J$9:$BH$15,7,0)))*-1</f>
        <v>12720.619670318451</v>
      </c>
      <c r="AA4" s="73">
        <f>($F4*IF(LEN($E4)=4,HLOOKUP($E4+AA$2,Vychodiská!$J$9:$BH$15,2,0),HLOOKUP(VALUE(RIGHT($E4,4))+AA$2,Vychodiská!$J$9:$BH$15,2,0)))*-1+($G4*IF(LEN($E4)=4,HLOOKUP($E4+AA$2,Vychodiská!$J$9:$BH$15,3,0),HLOOKUP(VALUE(RIGHT($E4,4))+AA$2,Vychodiská!$J$9:$BH$15,3,0)))*-1+($H4*IF(LEN($E4)=4,HLOOKUP($E4+AA$2,Vychodiská!$J$9:$BH$15,4,0),HLOOKUP(VALUE(RIGHT($E4,4))+AA$2,Vychodiská!$J$9:$BH$15,4,0)))*-1+($I4*IF(LEN($E4)=4,HLOOKUP($E4+AA$2,Vychodiská!$J$9:$BH$15,5,0),HLOOKUP(VALUE(RIGHT($E4,4))+AA$2,Vychodiská!$J$9:$BH$15,5,0)))*-1+($J4*IF(LEN($E4)=4,HLOOKUP($E4+AA$2,Vychodiská!$J$9:$BH$15,6),HLOOKUP(VALUE(RIGHT($E4,4))+AA$2,Vychodiská!$J$9:$BH$15,6,0)))*-1+($K4*IF(LEN($E4)=4,HLOOKUP($E4+AA$2,Vychodiská!$J$9:$BH$15,7),HLOOKUP(VALUE(RIGHT($E4,4))+AA$2,Vychodiská!$J$9:$BH$15,7,0)))*-1</f>
        <v>12873.267106362273</v>
      </c>
      <c r="AB4" s="73">
        <f>($F4*IF(LEN($E4)=4,HLOOKUP($E4+AB$2,Vychodiská!$J$9:$BH$15,2,0),HLOOKUP(VALUE(RIGHT($E4,4))+AB$2,Vychodiská!$J$9:$BH$15,2,0)))*-1+($G4*IF(LEN($E4)=4,HLOOKUP($E4+AB$2,Vychodiská!$J$9:$BH$15,3,0),HLOOKUP(VALUE(RIGHT($E4,4))+AB$2,Vychodiská!$J$9:$BH$15,3,0)))*-1+($H4*IF(LEN($E4)=4,HLOOKUP($E4+AB$2,Vychodiská!$J$9:$BH$15,4,0),HLOOKUP(VALUE(RIGHT($E4,4))+AB$2,Vychodiská!$J$9:$BH$15,4,0)))*-1+($I4*IF(LEN($E4)=4,HLOOKUP($E4+AB$2,Vychodiská!$J$9:$BH$15,5,0),HLOOKUP(VALUE(RIGHT($E4,4))+AB$2,Vychodiská!$J$9:$BH$15,5,0)))*-1+($J4*IF(LEN($E4)=4,HLOOKUP($E4+AB$2,Vychodiská!$J$9:$BH$15,6),HLOOKUP(VALUE(RIGHT($E4,4))+AB$2,Vychodiská!$J$9:$BH$15,6,0)))*-1+($K4*IF(LEN($E4)=4,HLOOKUP($E4+AB$2,Vychodiská!$J$9:$BH$15,7),HLOOKUP(VALUE(RIGHT($E4,4))+AB$2,Vychodiská!$J$9:$BH$15,7,0)))*-1</f>
        <v>13001.999777425895</v>
      </c>
      <c r="AC4" s="73">
        <f>($F4*IF(LEN($E4)=4,HLOOKUP($E4+AC$2,Vychodiská!$J$9:$BH$15,2,0),HLOOKUP(VALUE(RIGHT($E4,4))+AC$2,Vychodiská!$J$9:$BH$15,2,0)))*-1+($G4*IF(LEN($E4)=4,HLOOKUP($E4+AC$2,Vychodiská!$J$9:$BH$15,3,0),HLOOKUP(VALUE(RIGHT($E4,4))+AC$2,Vychodiská!$J$9:$BH$15,3,0)))*-1+($H4*IF(LEN($E4)=4,HLOOKUP($E4+AC$2,Vychodiská!$J$9:$BH$15,4,0),HLOOKUP(VALUE(RIGHT($E4,4))+AC$2,Vychodiská!$J$9:$BH$15,4,0)))*-1+($I4*IF(LEN($E4)=4,HLOOKUP($E4+AC$2,Vychodiská!$J$9:$BH$15,5,0),HLOOKUP(VALUE(RIGHT($E4,4))+AC$2,Vychodiská!$J$9:$BH$15,5,0)))*-1+($J4*IF(LEN($E4)=4,HLOOKUP($E4+AC$2,Vychodiská!$J$9:$BH$15,6),HLOOKUP(VALUE(RIGHT($E4,4))+AC$2,Vychodiská!$J$9:$BH$15,6,0)))*-1+($K4*IF(LEN($E4)=4,HLOOKUP($E4+AC$2,Vychodiská!$J$9:$BH$15,7),HLOOKUP(VALUE(RIGHT($E4,4))+AC$2,Vychodiská!$J$9:$BH$15,7,0)))*-1</f>
        <v>13132.019775200155</v>
      </c>
      <c r="AD4" s="73">
        <f>($F4*IF(LEN($E4)=4,HLOOKUP($E4+AD$2,Vychodiská!$J$9:$BH$15,2,0),HLOOKUP(VALUE(RIGHT($E4,4))+AD$2,Vychodiská!$J$9:$BH$15,2,0)))*-1+($G4*IF(LEN($E4)=4,HLOOKUP($E4+AD$2,Vychodiská!$J$9:$BH$15,3,0),HLOOKUP(VALUE(RIGHT($E4,4))+AD$2,Vychodiská!$J$9:$BH$15,3,0)))*-1+($H4*IF(LEN($E4)=4,HLOOKUP($E4+AD$2,Vychodiská!$J$9:$BH$15,4,0),HLOOKUP(VALUE(RIGHT($E4,4))+AD$2,Vychodiská!$J$9:$BH$15,4,0)))*-1+($I4*IF(LEN($E4)=4,HLOOKUP($E4+AD$2,Vychodiská!$J$9:$BH$15,5,0),HLOOKUP(VALUE(RIGHT($E4,4))+AD$2,Vychodiská!$J$9:$BH$15,5,0)))*-1+($J4*IF(LEN($E4)=4,HLOOKUP($E4+AD$2,Vychodiská!$J$9:$BH$15,6),HLOOKUP(VALUE(RIGHT($E4,4))+AD$2,Vychodiská!$J$9:$BH$15,6,0)))*-1+($K4*IF(LEN($E4)=4,HLOOKUP($E4+AD$2,Vychodiská!$J$9:$BH$15,7),HLOOKUP(VALUE(RIGHT($E4,4))+AD$2,Vychodiská!$J$9:$BH$15,7,0)))*-1</f>
        <v>13263.339972952159</v>
      </c>
      <c r="AE4" s="73">
        <f>($F4*IF(LEN($E4)=4,HLOOKUP($E4+AE$2,Vychodiská!$J$9:$BH$15,2,0),HLOOKUP(VALUE(RIGHT($E4,4))+AE$2,Vychodiská!$J$9:$BH$15,2,0)))*-1+($G4*IF(LEN($E4)=4,HLOOKUP($E4+AE$2,Vychodiská!$J$9:$BH$15,3,0),HLOOKUP(VALUE(RIGHT($E4,4))+AE$2,Vychodiská!$J$9:$BH$15,3,0)))*-1+($H4*IF(LEN($E4)=4,HLOOKUP($E4+AE$2,Vychodiská!$J$9:$BH$15,4,0),HLOOKUP(VALUE(RIGHT($E4,4))+AE$2,Vychodiská!$J$9:$BH$15,4,0)))*-1+($I4*IF(LEN($E4)=4,HLOOKUP($E4+AE$2,Vychodiská!$J$9:$BH$15,5,0),HLOOKUP(VALUE(RIGHT($E4,4))+AE$2,Vychodiská!$J$9:$BH$15,5,0)))*-1+($J4*IF(LEN($E4)=4,HLOOKUP($E4+AE$2,Vychodiská!$J$9:$BH$15,6),HLOOKUP(VALUE(RIGHT($E4,4))+AE$2,Vychodiská!$J$9:$BH$15,6,0)))*-1+($K4*IF(LEN($E4)=4,HLOOKUP($E4+AE$2,Vychodiská!$J$9:$BH$15,7),HLOOKUP(VALUE(RIGHT($E4,4))+AE$2,Vychodiská!$J$9:$BH$15,7,0)))*-1</f>
        <v>13395.973372681679</v>
      </c>
      <c r="AF4" s="73">
        <f>($F4*IF(LEN($E4)=4,HLOOKUP($E4+AF$2,Vychodiská!$J$9:$BH$15,2,0),HLOOKUP(VALUE(RIGHT($E4,4))+AF$2,Vychodiská!$J$9:$BH$15,2,0)))*-1+($G4*IF(LEN($E4)=4,HLOOKUP($E4+AF$2,Vychodiská!$J$9:$BH$15,3,0),HLOOKUP(VALUE(RIGHT($E4,4))+AF$2,Vychodiská!$J$9:$BH$15,3,0)))*-1+($H4*IF(LEN($E4)=4,HLOOKUP($E4+AF$2,Vychodiská!$J$9:$BH$15,4,0),HLOOKUP(VALUE(RIGHT($E4,4))+AF$2,Vychodiská!$J$9:$BH$15,4,0)))*-1+($I4*IF(LEN($E4)=4,HLOOKUP($E4+AF$2,Vychodiská!$J$9:$BH$15,5,0),HLOOKUP(VALUE(RIGHT($E4,4))+AF$2,Vychodiská!$J$9:$BH$15,5,0)))*-1+($J4*IF(LEN($E4)=4,HLOOKUP($E4+AF$2,Vychodiská!$J$9:$BH$15,6),HLOOKUP(VALUE(RIGHT($E4,4))+AF$2,Vychodiská!$J$9:$BH$15,6,0)))*-1+($K4*IF(LEN($E4)=4,HLOOKUP($E4+AF$2,Vychodiská!$J$9:$BH$15,7),HLOOKUP(VALUE(RIGHT($E4,4))+AF$2,Vychodiská!$J$9:$BH$15,7,0)))*-1</f>
        <v>13529.933106408494</v>
      </c>
      <c r="AG4" s="73">
        <f>($F4*IF(LEN($E4)=4,HLOOKUP($E4+AG$2,Vychodiská!$J$9:$BH$15,2,0),HLOOKUP(VALUE(RIGHT($E4,4))+AG$2,Vychodiská!$J$9:$BH$15,2,0)))*-1+($G4*IF(LEN($E4)=4,HLOOKUP($E4+AG$2,Vychodiská!$J$9:$BH$15,3,0),HLOOKUP(VALUE(RIGHT($E4,4))+AG$2,Vychodiská!$J$9:$BH$15,3,0)))*-1+($H4*IF(LEN($E4)=4,HLOOKUP($E4+AG$2,Vychodiská!$J$9:$BH$15,4,0),HLOOKUP(VALUE(RIGHT($E4,4))+AG$2,Vychodiská!$J$9:$BH$15,4,0)))*-1+($I4*IF(LEN($E4)=4,HLOOKUP($E4+AG$2,Vychodiská!$J$9:$BH$15,5,0),HLOOKUP(VALUE(RIGHT($E4,4))+AG$2,Vychodiská!$J$9:$BH$15,5,0)))*-1+($J4*IF(LEN($E4)=4,HLOOKUP($E4+AG$2,Vychodiská!$J$9:$BH$15,6),HLOOKUP(VALUE(RIGHT($E4,4))+AG$2,Vychodiská!$J$9:$BH$15,6,0)))*-1+($K4*IF(LEN($E4)=4,HLOOKUP($E4+AG$2,Vychodiská!$J$9:$BH$15,7),HLOOKUP(VALUE(RIGHT($E4,4))+AG$2,Vychodiská!$J$9:$BH$15,7,0)))*-1</f>
        <v>13665.232437472579</v>
      </c>
      <c r="AH4" s="73">
        <f>($F4*IF(LEN($E4)=4,HLOOKUP($E4+AH$2,Vychodiská!$J$9:$BH$15,2,0),HLOOKUP(VALUE(RIGHT($E4,4))+AH$2,Vychodiská!$J$9:$BH$15,2,0)))*-1+($G4*IF(LEN($E4)=4,HLOOKUP($E4+AH$2,Vychodiská!$J$9:$BH$15,3,0),HLOOKUP(VALUE(RIGHT($E4,4))+AH$2,Vychodiská!$J$9:$BH$15,3,0)))*-1+($H4*IF(LEN($E4)=4,HLOOKUP($E4+AH$2,Vychodiská!$J$9:$BH$15,4,0),HLOOKUP(VALUE(RIGHT($E4,4))+AH$2,Vychodiská!$J$9:$BH$15,4,0)))*-1+($I4*IF(LEN($E4)=4,HLOOKUP($E4+AH$2,Vychodiská!$J$9:$BH$15,5,0),HLOOKUP(VALUE(RIGHT($E4,4))+AH$2,Vychodiská!$J$9:$BH$15,5,0)))*-1+($J4*IF(LEN($E4)=4,HLOOKUP($E4+AH$2,Vychodiská!$J$9:$BH$15,6),HLOOKUP(VALUE(RIGHT($E4,4))+AH$2,Vychodiská!$J$9:$BH$15,6,0)))*-1+($K4*IF(LEN($E4)=4,HLOOKUP($E4+AH$2,Vychodiská!$J$9:$BH$15,7),HLOOKUP(VALUE(RIGHT($E4,4))+AH$2,Vychodiská!$J$9:$BH$15,7,0)))*-1</f>
        <v>13801.884761847305</v>
      </c>
      <c r="AI4" s="73">
        <f>($F4*IF(LEN($E4)=4,HLOOKUP($E4+AI$2,Vychodiská!$J$9:$BH$15,2,0),HLOOKUP(VALUE(RIGHT($E4,4))+AI$2,Vychodiská!$J$9:$BH$15,2,0)))*-1+($G4*IF(LEN($E4)=4,HLOOKUP($E4+AI$2,Vychodiská!$J$9:$BH$15,3,0),HLOOKUP(VALUE(RIGHT($E4,4))+AI$2,Vychodiská!$J$9:$BH$15,3,0)))*-1+($H4*IF(LEN($E4)=4,HLOOKUP($E4+AI$2,Vychodiská!$J$9:$BH$15,4,0),HLOOKUP(VALUE(RIGHT($E4,4))+AI$2,Vychodiská!$J$9:$BH$15,4,0)))*-1+($I4*IF(LEN($E4)=4,HLOOKUP($E4+AI$2,Vychodiská!$J$9:$BH$15,5,0),HLOOKUP(VALUE(RIGHT($E4,4))+AI$2,Vychodiská!$J$9:$BH$15,5,0)))*-1+($J4*IF(LEN($E4)=4,HLOOKUP($E4+AI$2,Vychodiská!$J$9:$BH$15,6),HLOOKUP(VALUE(RIGHT($E4,4))+AI$2,Vychodiská!$J$9:$BH$15,6,0)))*-1+($K4*IF(LEN($E4)=4,HLOOKUP($E4+AI$2,Vychodiská!$J$9:$BH$15,7),HLOOKUP(VALUE(RIGHT($E4,4))+AI$2,Vychodiská!$J$9:$BH$15,7,0)))*-1</f>
        <v>13939.903609465779</v>
      </c>
      <c r="AJ4" s="73">
        <f>($F4*IF(LEN($E4)=4,HLOOKUP($E4+AJ$2,Vychodiská!$J$9:$BH$15,2,0),HLOOKUP(VALUE(RIGHT($E4,4))+AJ$2,Vychodiská!$J$9:$BH$15,2,0)))*-1+($G4*IF(LEN($E4)=4,HLOOKUP($E4+AJ$2,Vychodiská!$J$9:$BH$15,3,0),HLOOKUP(VALUE(RIGHT($E4,4))+AJ$2,Vychodiská!$J$9:$BH$15,3,0)))*-1+($H4*IF(LEN($E4)=4,HLOOKUP($E4+AJ$2,Vychodiská!$J$9:$BH$15,4,0),HLOOKUP(VALUE(RIGHT($E4,4))+AJ$2,Vychodiská!$J$9:$BH$15,4,0)))*-1+($I4*IF(LEN($E4)=4,HLOOKUP($E4+AJ$2,Vychodiská!$J$9:$BH$15,5,0),HLOOKUP(VALUE(RIGHT($E4,4))+AJ$2,Vychodiská!$J$9:$BH$15,5,0)))*-1+($J4*IF(LEN($E4)=4,HLOOKUP($E4+AJ$2,Vychodiská!$J$9:$BH$15,6),HLOOKUP(VALUE(RIGHT($E4,4))+AJ$2,Vychodiská!$J$9:$BH$15,6,0)))*-1+($K4*IF(LEN($E4)=4,HLOOKUP($E4+AJ$2,Vychodiská!$J$9:$BH$15,7),HLOOKUP(VALUE(RIGHT($E4,4))+AJ$2,Vychodiská!$J$9:$BH$15,7,0)))*-1</f>
        <v>14079.302645560438</v>
      </c>
      <c r="AK4" s="73">
        <f>($F4*IF(LEN($E4)=4,HLOOKUP($E4+AK$2,Vychodiská!$J$9:$BH$15,2,0),HLOOKUP(VALUE(RIGHT($E4,4))+AK$2,Vychodiská!$J$9:$BH$15,2,0)))*-1+($G4*IF(LEN($E4)=4,HLOOKUP($E4+AK$2,Vychodiská!$J$9:$BH$15,3,0),HLOOKUP(VALUE(RIGHT($E4,4))+AK$2,Vychodiská!$J$9:$BH$15,3,0)))*-1+($H4*IF(LEN($E4)=4,HLOOKUP($E4+AK$2,Vychodiská!$J$9:$BH$15,4,0),HLOOKUP(VALUE(RIGHT($E4,4))+AK$2,Vychodiská!$J$9:$BH$15,4,0)))*-1+($I4*IF(LEN($E4)=4,HLOOKUP($E4+AK$2,Vychodiská!$J$9:$BH$15,5,0),HLOOKUP(VALUE(RIGHT($E4,4))+AK$2,Vychodiská!$J$9:$BH$15,5,0)))*-1+($J4*IF(LEN($E4)=4,HLOOKUP($E4+AK$2,Vychodiská!$J$9:$BH$15,6),HLOOKUP(VALUE(RIGHT($E4,4))+AK$2,Vychodiská!$J$9:$BH$15,6,0)))*-1+($K4*IF(LEN($E4)=4,HLOOKUP($E4+AK$2,Vychodiská!$J$9:$BH$15,7),HLOOKUP(VALUE(RIGHT($E4,4))+AK$2,Vychodiská!$J$9:$BH$15,7,0)))*-1</f>
        <v>14220.095672016043</v>
      </c>
      <c r="AL4" s="73">
        <f>($F4*IF(LEN($E4)=4,HLOOKUP($E4+AL$2,Vychodiská!$J$9:$BH$15,2,0),HLOOKUP(VALUE(RIGHT($E4,4))+AL$2,Vychodiská!$J$9:$BH$15,2,0)))*-1+($G4*IF(LEN($E4)=4,HLOOKUP($E4+AL$2,Vychodiská!$J$9:$BH$15,3,0),HLOOKUP(VALUE(RIGHT($E4,4))+AL$2,Vychodiská!$J$9:$BH$15,3,0)))*-1+($H4*IF(LEN($E4)=4,HLOOKUP($E4+AL$2,Vychodiská!$J$9:$BH$15,4,0),HLOOKUP(VALUE(RIGHT($E4,4))+AL$2,Vychodiská!$J$9:$BH$15,4,0)))*-1+($I4*IF(LEN($E4)=4,HLOOKUP($E4+AL$2,Vychodiská!$J$9:$BH$15,5,0),HLOOKUP(VALUE(RIGHT($E4,4))+AL$2,Vychodiská!$J$9:$BH$15,5,0)))*-1+($J4*IF(LEN($E4)=4,HLOOKUP($E4+AL$2,Vychodiská!$J$9:$BH$15,6),HLOOKUP(VALUE(RIGHT($E4,4))+AL$2,Vychodiská!$J$9:$BH$15,6,0)))*-1+($K4*IF(LEN($E4)=4,HLOOKUP($E4+AL$2,Vychodiská!$J$9:$BH$15,7),HLOOKUP(VALUE(RIGHT($E4,4))+AL$2,Vychodiská!$J$9:$BH$15,7,0)))*-1</f>
        <v>14404.956915752247</v>
      </c>
      <c r="AM4" s="73">
        <f>($F4*IF(LEN($E4)=4,HLOOKUP($E4+AM$2,Vychodiská!$J$9:$BH$15,2,0),HLOOKUP(VALUE(RIGHT($E4,4))+AM$2,Vychodiská!$J$9:$BH$15,2,0)))*-1+($G4*IF(LEN($E4)=4,HLOOKUP($E4+AM$2,Vychodiská!$J$9:$BH$15,3,0),HLOOKUP(VALUE(RIGHT($E4,4))+AM$2,Vychodiská!$J$9:$BH$15,3,0)))*-1+($H4*IF(LEN($E4)=4,HLOOKUP($E4+AM$2,Vychodiská!$J$9:$BH$15,4,0),HLOOKUP(VALUE(RIGHT($E4,4))+AM$2,Vychodiská!$J$9:$BH$15,4,0)))*-1+($I4*IF(LEN($E4)=4,HLOOKUP($E4+AM$2,Vychodiská!$J$9:$BH$15,5,0),HLOOKUP(VALUE(RIGHT($E4,4))+AM$2,Vychodiská!$J$9:$BH$15,5,0)))*-1+($J4*IF(LEN($E4)=4,HLOOKUP($E4+AM$2,Vychodiská!$J$9:$BH$15,6),HLOOKUP(VALUE(RIGHT($E4,4))+AM$2,Vychodiská!$J$9:$BH$15,6,0)))*-1+($K4*IF(LEN($E4)=4,HLOOKUP($E4+AM$2,Vychodiská!$J$9:$BH$15,7),HLOOKUP(VALUE(RIGHT($E4,4))+AM$2,Vychodiská!$J$9:$BH$15,7,0)))*-1</f>
        <v>14592.221355657028</v>
      </c>
      <c r="AN4" s="73">
        <f>($F4*IF(LEN($E4)=4,HLOOKUP($E4+AN$2,Vychodiská!$J$9:$BH$15,2,0),HLOOKUP(VALUE(RIGHT($E4,4))+AN$2,Vychodiská!$J$9:$BH$15,2,0)))*-1+($G4*IF(LEN($E4)=4,HLOOKUP($E4+AN$2,Vychodiská!$J$9:$BH$15,3,0),HLOOKUP(VALUE(RIGHT($E4,4))+AN$2,Vychodiská!$J$9:$BH$15,3,0)))*-1+($H4*IF(LEN($E4)=4,HLOOKUP($E4+AN$2,Vychodiská!$J$9:$BH$15,4,0),HLOOKUP(VALUE(RIGHT($E4,4))+AN$2,Vychodiská!$J$9:$BH$15,4,0)))*-1+($I4*IF(LEN($E4)=4,HLOOKUP($E4+AN$2,Vychodiská!$J$9:$BH$15,5,0),HLOOKUP(VALUE(RIGHT($E4,4))+AN$2,Vychodiská!$J$9:$BH$15,5,0)))*-1+($J4*IF(LEN($E4)=4,HLOOKUP($E4+AN$2,Vychodiská!$J$9:$BH$15,6),HLOOKUP(VALUE(RIGHT($E4,4))+AN$2,Vychodiská!$J$9:$BH$15,6,0)))*-1+($K4*IF(LEN($E4)=4,HLOOKUP($E4+AN$2,Vychodiská!$J$9:$BH$15,7),HLOOKUP(VALUE(RIGHT($E4,4))+AN$2,Vychodiská!$J$9:$BH$15,7,0)))*-1</f>
        <v>14781.920233280565</v>
      </c>
      <c r="AO4" s="74">
        <f>($F4*IF(LEN($E4)=4,HLOOKUP($E4+AO$2,Vychodiská!$J$9:$BH$15,2,0),HLOOKUP(VALUE(RIGHT($E4,4))+AO$2,Vychodiská!$J$9:$BH$15,2,0)))*-1+($G4*IF(LEN($E4)=4,HLOOKUP($E4+AO$2,Vychodiská!$J$9:$BH$15,3,0),HLOOKUP(VALUE(RIGHT($E4,4))+AO$2,Vychodiská!$J$9:$BH$15,3,0)))*-1+($H4*IF(LEN($E4)=4,HLOOKUP($E4+AO$2,Vychodiská!$J$9:$BH$15,4,0),HLOOKUP(VALUE(RIGHT($E4,4))+AO$2,Vychodiská!$J$9:$BH$15,4,0)))*-1+($I4*IF(LEN($E4)=4,HLOOKUP($E4+AO$2,Vychodiská!$J$9:$BH$15,5,0),HLOOKUP(VALUE(RIGHT($E4,4))+AO$2,Vychodiská!$J$9:$BH$15,5,0)))*-1+($J4*IF(LEN($E4)=4,HLOOKUP($E4+AO$2,Vychodiská!$J$9:$BH$15,6),HLOOKUP(VALUE(RIGHT($E4,4))+AO$2,Vychodiská!$J$9:$BH$15,6,0)))*-1+($K4*IF(LEN($E4)=4,HLOOKUP($E4+AO$2,Vychodiská!$J$9:$BH$15,7),HLOOKUP(VALUE(RIGHT($E4,4))+AO$2,Vychodiská!$J$9:$BH$15,7,0)))*-1</f>
        <v>14974.085196313212</v>
      </c>
      <c r="AP4" s="73">
        <f t="shared" ref="AP4:AP24" si="1">L4</f>
        <v>10502.166296392283</v>
      </c>
      <c r="AQ4" s="73">
        <f>SUM($L4:M4)</f>
        <v>21182.869419823233</v>
      </c>
      <c r="AR4" s="73">
        <f>SUM($L4:N4)</f>
        <v>32045.144496352506</v>
      </c>
      <c r="AS4" s="73">
        <f>SUM($L4:O4)</f>
        <v>43092.078249182778</v>
      </c>
      <c r="AT4" s="73">
        <f>SUM($L4:P4)</f>
        <v>54326.809875811159</v>
      </c>
      <c r="AU4" s="73">
        <f>SUM($L4:Q4)</f>
        <v>65752.531940092231</v>
      </c>
      <c r="AV4" s="73">
        <f>SUM($L4:R4)</f>
        <v>77315.36266914467</v>
      </c>
      <c r="AW4" s="73">
        <f>SUM($L4:S4)</f>
        <v>89016.947366945737</v>
      </c>
      <c r="AX4" s="73">
        <f>SUM($L4:T4)</f>
        <v>100858.95108112042</v>
      </c>
      <c r="AY4" s="73">
        <f>SUM($L4:U4)</f>
        <v>112843.0588398652</v>
      </c>
      <c r="AZ4" s="73">
        <f>SUM($L4:V4)</f>
        <v>124970.97589171492</v>
      </c>
      <c r="BA4" s="73">
        <f>SUM($L4:W4)</f>
        <v>137244.42794818681</v>
      </c>
      <c r="BB4" s="73">
        <f>SUM($L4:X4)</f>
        <v>149665.16142933638</v>
      </c>
      <c r="BC4" s="73">
        <f>SUM($L4:Y4)</f>
        <v>162234.94371225976</v>
      </c>
      <c r="BD4" s="73">
        <f>SUM($L4:Z4)</f>
        <v>174955.5633825782</v>
      </c>
      <c r="BE4" s="73">
        <f>SUM($L4:AA4)</f>
        <v>187828.83048894047</v>
      </c>
      <c r="BF4" s="73">
        <f>SUM($L4:AB4)</f>
        <v>200830.83026636636</v>
      </c>
      <c r="BG4" s="73">
        <f>SUM($L4:AC4)</f>
        <v>213962.85004156653</v>
      </c>
      <c r="BH4" s="73">
        <f>SUM($L4:AD4)</f>
        <v>227226.19001451868</v>
      </c>
      <c r="BI4" s="73">
        <f>SUM($L4:AE4)</f>
        <v>240622.16338720036</v>
      </c>
      <c r="BJ4" s="73">
        <f>SUM($L4:AF4)</f>
        <v>254152.09649360884</v>
      </c>
      <c r="BK4" s="73">
        <f>SUM($L4:AG4)</f>
        <v>267817.3289310814</v>
      </c>
      <c r="BL4" s="73">
        <f>SUM($L4:AH4)</f>
        <v>281619.21369292872</v>
      </c>
      <c r="BM4" s="73">
        <f>SUM($L4:AI4)</f>
        <v>295559.11730239447</v>
      </c>
      <c r="BN4" s="73">
        <f>SUM($L4:AJ4)</f>
        <v>309638.41994795488</v>
      </c>
      <c r="BO4" s="73">
        <f>SUM($L4:AK4)</f>
        <v>323858.51561997092</v>
      </c>
      <c r="BP4" s="73">
        <f>SUM($L4:AL4)</f>
        <v>338263.47253572318</v>
      </c>
      <c r="BQ4" s="73">
        <f>SUM($L4:AM4)</f>
        <v>352855.69389138022</v>
      </c>
      <c r="BR4" s="73">
        <f>SUM($L4:AN4)</f>
        <v>367637.61412466079</v>
      </c>
      <c r="BS4" s="74">
        <f>SUM($L4:AO4)</f>
        <v>382611.699320974</v>
      </c>
      <c r="BT4" s="76">
        <f>IF(CZ4=0,0,L4/((1+Vychodiská!$C$168)^emisie_ostatné!CZ4))</f>
        <v>9525.7744184964013</v>
      </c>
      <c r="BU4" s="73">
        <f>IF(DA4=0,0,M4/((1+Vychodiská!$C$168)^emisie_ostatné!DA4))</f>
        <v>9226.3929367722267</v>
      </c>
      <c r="BV4" s="73">
        <f>IF(DB4=0,0,N4/((1+Vychodiská!$C$168)^emisie_ostatné!DB4))</f>
        <v>8936.4205873308129</v>
      </c>
      <c r="BW4" s="73">
        <f>IF(DC4=0,0,O4/((1+Vychodiská!$C$168)^emisie_ostatné!DC4))</f>
        <v>8655.5616545861285</v>
      </c>
      <c r="BX4" s="73">
        <f>IF(DD4=0,0,P4/((1+Vychodiská!$C$168)^emisie_ostatné!DD4))</f>
        <v>8383.5297168705656</v>
      </c>
      <c r="BY4" s="73">
        <f>IF(DE4=0,0,Q4/((1+Vychodiská!$C$168)^emisie_ostatné!DE4))</f>
        <v>8120.047354340345</v>
      </c>
      <c r="BZ4" s="73">
        <f>IF(DF4=0,0,R4/((1+Vychodiská!$C$168)^emisie_ostatné!DF4))</f>
        <v>7826.1789738975531</v>
      </c>
      <c r="CA4" s="73">
        <f>IF(DG4=0,0,S4/((1+Vychodiská!$C$168)^emisie_ostatné!DG4))</f>
        <v>7542.945830080308</v>
      </c>
      <c r="CB4" s="73">
        <f>IF(DH4=0,0,T4/((1+Vychodiská!$C$168)^emisie_ostatné!DH4))</f>
        <v>7269.9630286107358</v>
      </c>
      <c r="CC4" s="73">
        <f>IF(DI4=0,0,U4/((1+Vychodiská!$C$168)^emisie_ostatné!DI4))</f>
        <v>7006.8596047181554</v>
      </c>
      <c r="CD4" s="73">
        <f>IF(DJ4=0,0,V4/((1+Vychodiská!$C$168)^emisie_ostatné!DJ4))</f>
        <v>6753.2780190235953</v>
      </c>
      <c r="CE4" s="73">
        <f>IF(DK4=0,0,W4/((1+Vychodiská!$C$168)^emisie_ostatné!DK4))</f>
        <v>6508.8736716684543</v>
      </c>
      <c r="CF4" s="73">
        <f>IF(DL4=0,0,X4/((1+Vychodiská!$C$168)^emisie_ostatné!DL4))</f>
        <v>6273.314434027121</v>
      </c>
      <c r="CG4" s="73">
        <f>IF(DM4=0,0,Y4/((1+Vychodiská!$C$168)^emisie_ostatné!DM4))</f>
        <v>6046.2801973670894</v>
      </c>
      <c r="CH4" s="73">
        <f>IF(DN4=0,0,Z4/((1+Vychodiská!$C$168)^emisie_ostatné!DN4))</f>
        <v>5827.4624378433291</v>
      </c>
      <c r="CI4" s="73">
        <f>IF(DO4=0,0,AA4/((1+Vychodiská!$C$168)^emisie_ostatné!DO4))</f>
        <v>5616.5637972356653</v>
      </c>
      <c r="CJ4" s="73">
        <f>IF(DP4=0,0,AB4/((1+Vychodiská!$C$168)^emisie_ostatné!DP4))</f>
        <v>5402.5994621028785</v>
      </c>
      <c r="CK4" s="73">
        <f>IF(DQ4=0,0,AC4/((1+Vychodiská!$C$168)^emisie_ostatné!DQ4))</f>
        <v>5196.7861492608636</v>
      </c>
      <c r="CL4" s="73">
        <f>IF(DR4=0,0,AD4/((1+Vychodiská!$C$168)^emisie_ostatné!DR4))</f>
        <v>4998.8133435747368</v>
      </c>
      <c r="CM4" s="73">
        <f>IF(DS4=0,0,AE4/((1+Vychodiská!$C$168)^emisie_ostatné!DS4))</f>
        <v>4808.3823590576039</v>
      </c>
      <c r="CN4" s="73">
        <f>IF(DT4=0,0,AF4/((1+Vychodiská!$C$168)^emisie_ostatné!DT4))</f>
        <v>4625.2058882363617</v>
      </c>
      <c r="CO4" s="73">
        <f>IF(DU4=0,0,AG4/((1+Vychodiská!$C$168)^emisie_ostatné!DU4))</f>
        <v>4449.0075686844993</v>
      </c>
      <c r="CP4" s="73">
        <f>IF(DV4=0,0,AH4/((1+Vychodiská!$C$168)^emisie_ostatné!DV4))</f>
        <v>4279.5215660679469</v>
      </c>
      <c r="CQ4" s="73">
        <f>IF(DW4=0,0,AI4/((1+Vychodiská!$C$168)^emisie_ostatné!DW4))</f>
        <v>4116.4921730748829</v>
      </c>
      <c r="CR4" s="73">
        <f>IF(DX4=0,0,AJ4/((1+Vychodiská!$C$168)^emisie_ostatné!DX4))</f>
        <v>3959.673423624411</v>
      </c>
      <c r="CS4" s="73">
        <f>IF(DY4=0,0,AK4/((1+Vychodiská!$C$168)^emisie_ostatné!DY4))</f>
        <v>3808.8287217720526</v>
      </c>
      <c r="CT4" s="73">
        <f>IF(DZ4=0,0,AL4/((1+Vychodiská!$C$168)^emisie_ostatné!DZ4))</f>
        <v>3674.6128525286558</v>
      </c>
      <c r="CU4" s="73">
        <f>IF(EA4=0,0,AM4/((1+Vychodiská!$C$168)^emisie_ostatné!EA4))</f>
        <v>3545.1264948681219</v>
      </c>
      <c r="CV4" s="73">
        <f>IF(EB4=0,0,AN4/((1+Vychodiská!$C$168)^emisie_ostatné!EB4))</f>
        <v>3420.2029898108644</v>
      </c>
      <c r="CW4" s="74">
        <f>IF(EC4=0,0,AO4/((1+Vychodiská!$C$168)^emisie_ostatné!EC4))</f>
        <v>3299.6815511222899</v>
      </c>
      <c r="CX4" s="77">
        <f>SUM(BT4:CW4)</f>
        <v>179104.38120665468</v>
      </c>
      <c r="CY4" s="73"/>
      <c r="CZ4" s="78">
        <f t="shared" ref="CZ4:CZ24" si="2">(VALUE(RIGHT(E4,4))-VALUE(LEFT(E4,4)))+2</f>
        <v>2</v>
      </c>
      <c r="DA4" s="78">
        <f t="shared" ref="DA4:EC4" si="3">IF(CZ4=0,0,IF(DA$2&gt;$D4,0,CZ4+1))</f>
        <v>3</v>
      </c>
      <c r="DB4" s="78">
        <f t="shared" si="3"/>
        <v>4</v>
      </c>
      <c r="DC4" s="78">
        <f t="shared" si="3"/>
        <v>5</v>
      </c>
      <c r="DD4" s="78">
        <f t="shared" si="3"/>
        <v>6</v>
      </c>
      <c r="DE4" s="78">
        <f t="shared" si="3"/>
        <v>7</v>
      </c>
      <c r="DF4" s="78">
        <f t="shared" si="3"/>
        <v>8</v>
      </c>
      <c r="DG4" s="78">
        <f t="shared" si="3"/>
        <v>9</v>
      </c>
      <c r="DH4" s="78">
        <f t="shared" si="3"/>
        <v>10</v>
      </c>
      <c r="DI4" s="78">
        <f t="shared" si="3"/>
        <v>11</v>
      </c>
      <c r="DJ4" s="78">
        <f t="shared" si="3"/>
        <v>12</v>
      </c>
      <c r="DK4" s="78">
        <f t="shared" si="3"/>
        <v>13</v>
      </c>
      <c r="DL4" s="78">
        <f t="shared" si="3"/>
        <v>14</v>
      </c>
      <c r="DM4" s="78">
        <f t="shared" si="3"/>
        <v>15</v>
      </c>
      <c r="DN4" s="78">
        <f t="shared" si="3"/>
        <v>16</v>
      </c>
      <c r="DO4" s="78">
        <f t="shared" si="3"/>
        <v>17</v>
      </c>
      <c r="DP4" s="78">
        <f t="shared" si="3"/>
        <v>18</v>
      </c>
      <c r="DQ4" s="78">
        <f t="shared" si="3"/>
        <v>19</v>
      </c>
      <c r="DR4" s="78">
        <f t="shared" si="3"/>
        <v>20</v>
      </c>
      <c r="DS4" s="78">
        <f t="shared" si="3"/>
        <v>21</v>
      </c>
      <c r="DT4" s="78">
        <f t="shared" si="3"/>
        <v>22</v>
      </c>
      <c r="DU4" s="78">
        <f t="shared" si="3"/>
        <v>23</v>
      </c>
      <c r="DV4" s="78">
        <f t="shared" si="3"/>
        <v>24</v>
      </c>
      <c r="DW4" s="78">
        <f t="shared" si="3"/>
        <v>25</v>
      </c>
      <c r="DX4" s="78">
        <f t="shared" si="3"/>
        <v>26</v>
      </c>
      <c r="DY4" s="78">
        <f t="shared" si="3"/>
        <v>27</v>
      </c>
      <c r="DZ4" s="78">
        <f t="shared" si="3"/>
        <v>28</v>
      </c>
      <c r="EA4" s="78">
        <f t="shared" si="3"/>
        <v>29</v>
      </c>
      <c r="EB4" s="78">
        <f t="shared" si="3"/>
        <v>30</v>
      </c>
      <c r="EC4" s="79">
        <f t="shared" si="3"/>
        <v>31</v>
      </c>
    </row>
    <row r="5" spans="1:133" s="80" customFormat="1" ht="31" customHeight="1" x14ac:dyDescent="0.35">
      <c r="A5" s="70">
        <v>3</v>
      </c>
      <c r="B5" s="71" t="s">
        <v>71</v>
      </c>
      <c r="C5" s="71" t="str">
        <f>INDEX(Data!$D$3:$D$29,MATCH(emisie_ostatné!A5,Data!$A$3:$A$29,0))</f>
        <v>Výstavba technológie na vysoko účinnú kombinovanú výrobu elektriny a tepla ako náhrady za súčasné zdroje v SCZT Západ</v>
      </c>
      <c r="D5" s="72">
        <f>INDEX(Data!$M$3:$M$29,MATCH(emisie_ostatné!A5,Data!$A$3:$A$29,0))</f>
        <v>30</v>
      </c>
      <c r="E5" s="72" t="str">
        <f>INDEX(Data!$J$3:$J$29,MATCH(emisie_ostatné!A5,Data!$A$3:$A$29,0))</f>
        <v>2024 - 2025</v>
      </c>
      <c r="F5" s="72">
        <f>INDEX(Data!$O$3:$O$29,MATCH(emisie_ostatné!A5,Data!$A$3:$A$29,0))</f>
        <v>-15.3</v>
      </c>
      <c r="G5" s="72">
        <f>INDEX(Data!$P$3:$P$29,MATCH(emisie_ostatné!A5,Data!$A$3:$A$29,0))</f>
        <v>0</v>
      </c>
      <c r="H5" s="72">
        <f>INDEX(Data!$Q$3:$Q$29,MATCH(emisie_ostatné!A5,Data!$A$3:$A$29,0))</f>
        <v>0</v>
      </c>
      <c r="I5" s="72">
        <f>INDEX(Data!$R$3:$R$29,MATCH(emisie_ostatné!A5,Data!$A$3:$A$29,0))</f>
        <v>0</v>
      </c>
      <c r="J5" s="72">
        <f>INDEX(Data!$S$3:$S$29,MATCH(emisie_ostatné!A5,Data!$A$3:$A$29,0))</f>
        <v>0</v>
      </c>
      <c r="K5" s="74">
        <f>INDEX(Data!$T$3:$T$29,MATCH(emisie_ostatné!A5,Data!$A$3:$A$29,0))</f>
        <v>0</v>
      </c>
      <c r="L5" s="73">
        <f>($F5*IF(LEN($E5)=4,HLOOKUP($E5+L$2,Vychodiská!$J$9:$BH$15,2,0),HLOOKUP(VALUE(RIGHT($E5,4))+L$2,Vychodiská!$J$9:$BH$15,2,0)))*-1+($G5*IF(LEN($E5)=4,HLOOKUP($E5+L$2,Vychodiská!$J$9:$BH$15,3,0),HLOOKUP(VALUE(RIGHT($E5,4))+L$2,Vychodiská!$J$9:$BH$15,3,0)))*-1+($H5*IF(LEN($E5)=4,HLOOKUP($E5+L$2,Vychodiská!$J$9:$BH$15,4,0),HLOOKUP(VALUE(RIGHT($E5,4))+L$2,Vychodiská!$J$9:$BH$15,4,0)))*-1+($I5*IF(LEN($E5)=4,HLOOKUP($E5+L$2,Vychodiská!$J$9:$BH$15,5,0),HLOOKUP(VALUE(RIGHT($E5,4))+L$2,Vychodiská!$J$9:$BH$15,5,0)))*-1+($J5*IF(LEN($E5)=4,HLOOKUP($E5+L$2,Vychodiská!$J$9:$BH$15,6),HLOOKUP(VALUE(RIGHT($E5,4))+L$2,Vychodiská!$J$9:$BH$15,6,0)))*-1+($K5*IF(LEN($E5)=4,HLOOKUP($E5+L$2,Vychodiská!$J$9:$BH$15,7),HLOOKUP(VALUE(RIGHT($E5,4))+L$2,Vychodiská!$J$9:$BH$15,7,0)))*-1</f>
        <v>549937.76458054304</v>
      </c>
      <c r="M5" s="73">
        <f>($F5*IF(LEN($E5)=4,HLOOKUP($E5+M$2,Vychodiská!$J$9:$BH$15,2,0),HLOOKUP(VALUE(RIGHT($E5,4))+M$2,Vychodiská!$J$9:$BH$15,2,0)))*-1+($G5*IF(LEN($E5)=4,HLOOKUP($E5+M$2,Vychodiská!$J$9:$BH$15,3,0),HLOOKUP(VALUE(RIGHT($E5,4))+M$2,Vychodiská!$J$9:$BH$15,3,0)))*-1+($H5*IF(LEN($E5)=4,HLOOKUP($E5+M$2,Vychodiská!$J$9:$BH$15,4,0),HLOOKUP(VALUE(RIGHT($E5,4))+M$2,Vychodiská!$J$9:$BH$15,4,0)))*-1+($I5*IF(LEN($E5)=4,HLOOKUP($E5+M$2,Vychodiská!$J$9:$BH$15,5,0),HLOOKUP(VALUE(RIGHT($E5,4))+M$2,Vychodiská!$J$9:$BH$15,5,0)))*-1+($J5*IF(LEN($E5)=4,HLOOKUP($E5+M$2,Vychodiská!$J$9:$BH$15,6),HLOOKUP(VALUE(RIGHT($E5,4))+M$2,Vychodiská!$J$9:$BH$15,6,0)))*-1+($K5*IF(LEN($E5)=4,HLOOKUP($E5+M$2,Vychodiská!$J$9:$BH$15,7),HLOOKUP(VALUE(RIGHT($E5,4))+M$2,Vychodiská!$J$9:$BH$15,7,0)))*-1</f>
        <v>559286.70657841221</v>
      </c>
      <c r="N5" s="73">
        <f>($F5*IF(LEN($E5)=4,HLOOKUP($E5+N$2,Vychodiská!$J$9:$BH$15,2,0),HLOOKUP(VALUE(RIGHT($E5,4))+N$2,Vychodiská!$J$9:$BH$15,2,0)))*-1+($G5*IF(LEN($E5)=4,HLOOKUP($E5+N$2,Vychodiská!$J$9:$BH$15,3,0),HLOOKUP(VALUE(RIGHT($E5,4))+N$2,Vychodiská!$J$9:$BH$15,3,0)))*-1+($H5*IF(LEN($E5)=4,HLOOKUP($E5+N$2,Vychodiská!$J$9:$BH$15,4,0),HLOOKUP(VALUE(RIGHT($E5,4))+N$2,Vychodiská!$J$9:$BH$15,4,0)))*-1+($I5*IF(LEN($E5)=4,HLOOKUP($E5+N$2,Vychodiská!$J$9:$BH$15,5,0),HLOOKUP(VALUE(RIGHT($E5,4))+N$2,Vychodiská!$J$9:$BH$15,5,0)))*-1+($J5*IF(LEN($E5)=4,HLOOKUP($E5+N$2,Vychodiská!$J$9:$BH$15,6),HLOOKUP(VALUE(RIGHT($E5,4))+N$2,Vychodiská!$J$9:$BH$15,6,0)))*-1+($K5*IF(LEN($E5)=4,HLOOKUP($E5+N$2,Vychodiská!$J$9:$BH$15,7),HLOOKUP(VALUE(RIGHT($E5,4))+N$2,Vychodiská!$J$9:$BH$15,7,0)))*-1</f>
        <v>568794.5805902452</v>
      </c>
      <c r="O5" s="73">
        <f>($F5*IF(LEN($E5)=4,HLOOKUP($E5+O$2,Vychodiská!$J$9:$BH$15,2,0),HLOOKUP(VALUE(RIGHT($E5,4))+O$2,Vychodiská!$J$9:$BH$15,2,0)))*-1+($G5*IF(LEN($E5)=4,HLOOKUP($E5+O$2,Vychodiská!$J$9:$BH$15,3,0),HLOOKUP(VALUE(RIGHT($E5,4))+O$2,Vychodiská!$J$9:$BH$15,3,0)))*-1+($H5*IF(LEN($E5)=4,HLOOKUP($E5+O$2,Vychodiská!$J$9:$BH$15,4,0),HLOOKUP(VALUE(RIGHT($E5,4))+O$2,Vychodiská!$J$9:$BH$15,4,0)))*-1+($I5*IF(LEN($E5)=4,HLOOKUP($E5+O$2,Vychodiská!$J$9:$BH$15,5,0),HLOOKUP(VALUE(RIGHT($E5,4))+O$2,Vychodiská!$J$9:$BH$15,5,0)))*-1+($J5*IF(LEN($E5)=4,HLOOKUP($E5+O$2,Vychodiská!$J$9:$BH$15,6),HLOOKUP(VALUE(RIGHT($E5,4))+O$2,Vychodiská!$J$9:$BH$15,6,0)))*-1+($K5*IF(LEN($E5)=4,HLOOKUP($E5+O$2,Vychodiská!$J$9:$BH$15,7),HLOOKUP(VALUE(RIGHT($E5,4))+O$2,Vychodiská!$J$9:$BH$15,7,0)))*-1</f>
        <v>578464.08846027928</v>
      </c>
      <c r="P5" s="73">
        <f>($F5*IF(LEN($E5)=4,HLOOKUP($E5+P$2,Vychodiská!$J$9:$BH$15,2,0),HLOOKUP(VALUE(RIGHT($E5,4))+P$2,Vychodiská!$J$9:$BH$15,2,0)))*-1+($G5*IF(LEN($E5)=4,HLOOKUP($E5+P$2,Vychodiská!$J$9:$BH$15,3,0),HLOOKUP(VALUE(RIGHT($E5,4))+P$2,Vychodiská!$J$9:$BH$15,3,0)))*-1+($H5*IF(LEN($E5)=4,HLOOKUP($E5+P$2,Vychodiská!$J$9:$BH$15,4,0),HLOOKUP(VALUE(RIGHT($E5,4))+P$2,Vychodiská!$J$9:$BH$15,4,0)))*-1+($I5*IF(LEN($E5)=4,HLOOKUP($E5+P$2,Vychodiská!$J$9:$BH$15,5,0),HLOOKUP(VALUE(RIGHT($E5,4))+P$2,Vychodiská!$J$9:$BH$15,5,0)))*-1+($J5*IF(LEN($E5)=4,HLOOKUP($E5+P$2,Vychodiská!$J$9:$BH$15,6),HLOOKUP(VALUE(RIGHT($E5,4))+P$2,Vychodiská!$J$9:$BH$15,6,0)))*-1+($K5*IF(LEN($E5)=4,HLOOKUP($E5+P$2,Vychodiská!$J$9:$BH$15,7),HLOOKUP(VALUE(RIGHT($E5,4))+P$2,Vychodiská!$J$9:$BH$15,7,0)))*-1</f>
        <v>588297.97796410404</v>
      </c>
      <c r="Q5" s="73">
        <f>($F5*IF(LEN($E5)=4,HLOOKUP($E5+Q$2,Vychodiská!$J$9:$BH$15,2,0),HLOOKUP(VALUE(RIGHT($E5,4))+Q$2,Vychodiská!$J$9:$BH$15,2,0)))*-1+($G5*IF(LEN($E5)=4,HLOOKUP($E5+Q$2,Vychodiská!$J$9:$BH$15,3,0),HLOOKUP(VALUE(RIGHT($E5,4))+Q$2,Vychodiská!$J$9:$BH$15,3,0)))*-1+($H5*IF(LEN($E5)=4,HLOOKUP($E5+Q$2,Vychodiská!$J$9:$BH$15,4,0),HLOOKUP(VALUE(RIGHT($E5,4))+Q$2,Vychodiská!$J$9:$BH$15,4,0)))*-1+($I5*IF(LEN($E5)=4,HLOOKUP($E5+Q$2,Vychodiská!$J$9:$BH$15,5,0),HLOOKUP(VALUE(RIGHT($E5,4))+Q$2,Vychodiská!$J$9:$BH$15,5,0)))*-1+($J5*IF(LEN($E5)=4,HLOOKUP($E5+Q$2,Vychodiská!$J$9:$BH$15,6),HLOOKUP(VALUE(RIGHT($E5,4))+Q$2,Vychodiská!$J$9:$BH$15,6,0)))*-1+($K5*IF(LEN($E5)=4,HLOOKUP($E5+Q$2,Vychodiská!$J$9:$BH$15,7),HLOOKUP(VALUE(RIGHT($E5,4))+Q$2,Vychodiská!$J$9:$BH$15,7,0)))*-1</f>
        <v>595357.55369967327</v>
      </c>
      <c r="R5" s="73">
        <f>($F5*IF(LEN($E5)=4,HLOOKUP($E5+R$2,Vychodiská!$J$9:$BH$15,2,0),HLOOKUP(VALUE(RIGHT($E5,4))+R$2,Vychodiská!$J$9:$BH$15,2,0)))*-1+($G5*IF(LEN($E5)=4,HLOOKUP($E5+R$2,Vychodiská!$J$9:$BH$15,3,0),HLOOKUP(VALUE(RIGHT($E5,4))+R$2,Vychodiská!$J$9:$BH$15,3,0)))*-1+($H5*IF(LEN($E5)=4,HLOOKUP($E5+R$2,Vychodiská!$J$9:$BH$15,4,0),HLOOKUP(VALUE(RIGHT($E5,4))+R$2,Vychodiská!$J$9:$BH$15,4,0)))*-1+($I5*IF(LEN($E5)=4,HLOOKUP($E5+R$2,Vychodiská!$J$9:$BH$15,5,0),HLOOKUP(VALUE(RIGHT($E5,4))+R$2,Vychodiská!$J$9:$BH$15,5,0)))*-1+($J5*IF(LEN($E5)=4,HLOOKUP($E5+R$2,Vychodiská!$J$9:$BH$15,6),HLOOKUP(VALUE(RIGHT($E5,4))+R$2,Vychodiská!$J$9:$BH$15,6,0)))*-1+($K5*IF(LEN($E5)=4,HLOOKUP($E5+R$2,Vychodiská!$J$9:$BH$15,7),HLOOKUP(VALUE(RIGHT($E5,4))+R$2,Vychodiská!$J$9:$BH$15,7,0)))*-1</f>
        <v>602501.84434406937</v>
      </c>
      <c r="S5" s="73">
        <f>($F5*IF(LEN($E5)=4,HLOOKUP($E5+S$2,Vychodiská!$J$9:$BH$15,2,0),HLOOKUP(VALUE(RIGHT($E5,4))+S$2,Vychodiská!$J$9:$BH$15,2,0)))*-1+($G5*IF(LEN($E5)=4,HLOOKUP($E5+S$2,Vychodiská!$J$9:$BH$15,3,0),HLOOKUP(VALUE(RIGHT($E5,4))+S$2,Vychodiská!$J$9:$BH$15,3,0)))*-1+($H5*IF(LEN($E5)=4,HLOOKUP($E5+S$2,Vychodiská!$J$9:$BH$15,4,0),HLOOKUP(VALUE(RIGHT($E5,4))+S$2,Vychodiská!$J$9:$BH$15,4,0)))*-1+($I5*IF(LEN($E5)=4,HLOOKUP($E5+S$2,Vychodiská!$J$9:$BH$15,5,0),HLOOKUP(VALUE(RIGHT($E5,4))+S$2,Vychodiská!$J$9:$BH$15,5,0)))*-1+($J5*IF(LEN($E5)=4,HLOOKUP($E5+S$2,Vychodiská!$J$9:$BH$15,6),HLOOKUP(VALUE(RIGHT($E5,4))+S$2,Vychodiská!$J$9:$BH$15,6,0)))*-1+($K5*IF(LEN($E5)=4,HLOOKUP($E5+S$2,Vychodiská!$J$9:$BH$15,7),HLOOKUP(VALUE(RIGHT($E5,4))+S$2,Vychodiská!$J$9:$BH$15,7,0)))*-1</f>
        <v>609731.86647619819</v>
      </c>
      <c r="T5" s="73">
        <f>($F5*IF(LEN($E5)=4,HLOOKUP($E5+T$2,Vychodiská!$J$9:$BH$15,2,0),HLOOKUP(VALUE(RIGHT($E5,4))+T$2,Vychodiská!$J$9:$BH$15,2,0)))*-1+($G5*IF(LEN($E5)=4,HLOOKUP($E5+T$2,Vychodiská!$J$9:$BH$15,3,0),HLOOKUP(VALUE(RIGHT($E5,4))+T$2,Vychodiská!$J$9:$BH$15,3,0)))*-1+($H5*IF(LEN($E5)=4,HLOOKUP($E5+T$2,Vychodiská!$J$9:$BH$15,4,0),HLOOKUP(VALUE(RIGHT($E5,4))+T$2,Vychodiská!$J$9:$BH$15,4,0)))*-1+($I5*IF(LEN($E5)=4,HLOOKUP($E5+T$2,Vychodiská!$J$9:$BH$15,5,0),HLOOKUP(VALUE(RIGHT($E5,4))+T$2,Vychodiská!$J$9:$BH$15,5,0)))*-1+($J5*IF(LEN($E5)=4,HLOOKUP($E5+T$2,Vychodiská!$J$9:$BH$15,6),HLOOKUP(VALUE(RIGHT($E5,4))+T$2,Vychodiská!$J$9:$BH$15,6,0)))*-1+($K5*IF(LEN($E5)=4,HLOOKUP($E5+T$2,Vychodiská!$J$9:$BH$15,7),HLOOKUP(VALUE(RIGHT($E5,4))+T$2,Vychodiská!$J$9:$BH$15,7,0)))*-1</f>
        <v>617048.64887391264</v>
      </c>
      <c r="U5" s="73">
        <f>($F5*IF(LEN($E5)=4,HLOOKUP($E5+U$2,Vychodiská!$J$9:$BH$15,2,0),HLOOKUP(VALUE(RIGHT($E5,4))+U$2,Vychodiská!$J$9:$BH$15,2,0)))*-1+($G5*IF(LEN($E5)=4,HLOOKUP($E5+U$2,Vychodiská!$J$9:$BH$15,3,0),HLOOKUP(VALUE(RIGHT($E5,4))+U$2,Vychodiská!$J$9:$BH$15,3,0)))*-1+($H5*IF(LEN($E5)=4,HLOOKUP($E5+U$2,Vychodiská!$J$9:$BH$15,4,0),HLOOKUP(VALUE(RIGHT($E5,4))+U$2,Vychodiská!$J$9:$BH$15,4,0)))*-1+($I5*IF(LEN($E5)=4,HLOOKUP($E5+U$2,Vychodiská!$J$9:$BH$15,5,0),HLOOKUP(VALUE(RIGHT($E5,4))+U$2,Vychodiská!$J$9:$BH$15,5,0)))*-1+($J5*IF(LEN($E5)=4,HLOOKUP($E5+U$2,Vychodiská!$J$9:$BH$15,6),HLOOKUP(VALUE(RIGHT($E5,4))+U$2,Vychodiská!$J$9:$BH$15,6,0)))*-1+($K5*IF(LEN($E5)=4,HLOOKUP($E5+U$2,Vychodiská!$J$9:$BH$15,7),HLOOKUP(VALUE(RIGHT($E5,4))+U$2,Vychodiská!$J$9:$BH$15,7,0)))*-1</f>
        <v>624453.23266039952</v>
      </c>
      <c r="V5" s="73">
        <f>($F5*IF(LEN($E5)=4,HLOOKUP($E5+V$2,Vychodiská!$J$9:$BH$15,2,0),HLOOKUP(VALUE(RIGHT($E5,4))+V$2,Vychodiská!$J$9:$BH$15,2,0)))*-1+($G5*IF(LEN($E5)=4,HLOOKUP($E5+V$2,Vychodiská!$J$9:$BH$15,3,0),HLOOKUP(VALUE(RIGHT($E5,4))+V$2,Vychodiská!$J$9:$BH$15,3,0)))*-1+($H5*IF(LEN($E5)=4,HLOOKUP($E5+V$2,Vychodiská!$J$9:$BH$15,4,0),HLOOKUP(VALUE(RIGHT($E5,4))+V$2,Vychodiská!$J$9:$BH$15,4,0)))*-1+($I5*IF(LEN($E5)=4,HLOOKUP($E5+V$2,Vychodiská!$J$9:$BH$15,5,0),HLOOKUP(VALUE(RIGHT($E5,4))+V$2,Vychodiská!$J$9:$BH$15,5,0)))*-1+($J5*IF(LEN($E5)=4,HLOOKUP($E5+V$2,Vychodiská!$J$9:$BH$15,6),HLOOKUP(VALUE(RIGHT($E5,4))+V$2,Vychodiská!$J$9:$BH$15,6,0)))*-1+($K5*IF(LEN($E5)=4,HLOOKUP($E5+V$2,Vychodiská!$J$9:$BH$15,7),HLOOKUP(VALUE(RIGHT($E5,4))+V$2,Vychodiská!$J$9:$BH$15,7,0)))*-1</f>
        <v>631946.67145232437</v>
      </c>
      <c r="W5" s="73">
        <f>($F5*IF(LEN($E5)=4,HLOOKUP($E5+W$2,Vychodiská!$J$9:$BH$15,2,0),HLOOKUP(VALUE(RIGHT($E5,4))+W$2,Vychodiská!$J$9:$BH$15,2,0)))*-1+($G5*IF(LEN($E5)=4,HLOOKUP($E5+W$2,Vychodiská!$J$9:$BH$15,3,0),HLOOKUP(VALUE(RIGHT($E5,4))+W$2,Vychodiská!$J$9:$BH$15,3,0)))*-1+($H5*IF(LEN($E5)=4,HLOOKUP($E5+W$2,Vychodiská!$J$9:$BH$15,4,0),HLOOKUP(VALUE(RIGHT($E5,4))+W$2,Vychodiská!$J$9:$BH$15,4,0)))*-1+($I5*IF(LEN($E5)=4,HLOOKUP($E5+W$2,Vychodiská!$J$9:$BH$15,5,0),HLOOKUP(VALUE(RIGHT($E5,4))+W$2,Vychodiská!$J$9:$BH$15,5,0)))*-1+($J5*IF(LEN($E5)=4,HLOOKUP($E5+W$2,Vychodiská!$J$9:$BH$15,6),HLOOKUP(VALUE(RIGHT($E5,4))+W$2,Vychodiská!$J$9:$BH$15,6,0)))*-1+($K5*IF(LEN($E5)=4,HLOOKUP($E5+W$2,Vychodiská!$J$9:$BH$15,7),HLOOKUP(VALUE(RIGHT($E5,4))+W$2,Vychodiská!$J$9:$BH$15,7,0)))*-1</f>
        <v>639530.03150975227</v>
      </c>
      <c r="X5" s="73">
        <f>($F5*IF(LEN($E5)=4,HLOOKUP($E5+X$2,Vychodiská!$J$9:$BH$15,2,0),HLOOKUP(VALUE(RIGHT($E5,4))+X$2,Vychodiská!$J$9:$BH$15,2,0)))*-1+($G5*IF(LEN($E5)=4,HLOOKUP($E5+X$2,Vychodiská!$J$9:$BH$15,3,0),HLOOKUP(VALUE(RIGHT($E5,4))+X$2,Vychodiská!$J$9:$BH$15,3,0)))*-1+($H5*IF(LEN($E5)=4,HLOOKUP($E5+X$2,Vychodiská!$J$9:$BH$15,4,0),HLOOKUP(VALUE(RIGHT($E5,4))+X$2,Vychodiská!$J$9:$BH$15,4,0)))*-1+($I5*IF(LEN($E5)=4,HLOOKUP($E5+X$2,Vychodiská!$J$9:$BH$15,5,0),HLOOKUP(VALUE(RIGHT($E5,4))+X$2,Vychodiská!$J$9:$BH$15,5,0)))*-1+($J5*IF(LEN($E5)=4,HLOOKUP($E5+X$2,Vychodiská!$J$9:$BH$15,6),HLOOKUP(VALUE(RIGHT($E5,4))+X$2,Vychodiská!$J$9:$BH$15,6,0)))*-1+($K5*IF(LEN($E5)=4,HLOOKUP($E5+X$2,Vychodiská!$J$9:$BH$15,7),HLOOKUP(VALUE(RIGHT($E5,4))+X$2,Vychodiská!$J$9:$BH$15,7,0)))*-1</f>
        <v>647204.39188786934</v>
      </c>
      <c r="Y5" s="73">
        <f>($F5*IF(LEN($E5)=4,HLOOKUP($E5+Y$2,Vychodiská!$J$9:$BH$15,2,0),HLOOKUP(VALUE(RIGHT($E5,4))+Y$2,Vychodiská!$J$9:$BH$15,2,0)))*-1+($G5*IF(LEN($E5)=4,HLOOKUP($E5+Y$2,Vychodiská!$J$9:$BH$15,3,0),HLOOKUP(VALUE(RIGHT($E5,4))+Y$2,Vychodiská!$J$9:$BH$15,3,0)))*-1+($H5*IF(LEN($E5)=4,HLOOKUP($E5+Y$2,Vychodiská!$J$9:$BH$15,4,0),HLOOKUP(VALUE(RIGHT($E5,4))+Y$2,Vychodiská!$J$9:$BH$15,4,0)))*-1+($I5*IF(LEN($E5)=4,HLOOKUP($E5+Y$2,Vychodiská!$J$9:$BH$15,5,0),HLOOKUP(VALUE(RIGHT($E5,4))+Y$2,Vychodiská!$J$9:$BH$15,5,0)))*-1+($J5*IF(LEN($E5)=4,HLOOKUP($E5+Y$2,Vychodiská!$J$9:$BH$15,6),HLOOKUP(VALUE(RIGHT($E5,4))+Y$2,Vychodiská!$J$9:$BH$15,6,0)))*-1+($K5*IF(LEN($E5)=4,HLOOKUP($E5+Y$2,Vychodiská!$J$9:$BH$15,7),HLOOKUP(VALUE(RIGHT($E5,4))+Y$2,Vychodiská!$J$9:$BH$15,7,0)))*-1</f>
        <v>654970.84459052375</v>
      </c>
      <c r="Z5" s="73">
        <f>($F5*IF(LEN($E5)=4,HLOOKUP($E5+Z$2,Vychodiská!$J$9:$BH$15,2,0),HLOOKUP(VALUE(RIGHT($E5,4))+Z$2,Vychodiská!$J$9:$BH$15,2,0)))*-1+($G5*IF(LEN($E5)=4,HLOOKUP($E5+Z$2,Vychodiská!$J$9:$BH$15,3,0),HLOOKUP(VALUE(RIGHT($E5,4))+Z$2,Vychodiská!$J$9:$BH$15,3,0)))*-1+($H5*IF(LEN($E5)=4,HLOOKUP($E5+Z$2,Vychodiská!$J$9:$BH$15,4,0),HLOOKUP(VALUE(RIGHT($E5,4))+Z$2,Vychodiská!$J$9:$BH$15,4,0)))*-1+($I5*IF(LEN($E5)=4,HLOOKUP($E5+Z$2,Vychodiská!$J$9:$BH$15,5,0),HLOOKUP(VALUE(RIGHT($E5,4))+Z$2,Vychodiská!$J$9:$BH$15,5,0)))*-1+($J5*IF(LEN($E5)=4,HLOOKUP($E5+Z$2,Vychodiská!$J$9:$BH$15,6),HLOOKUP(VALUE(RIGHT($E5,4))+Z$2,Vychodiská!$J$9:$BH$15,6,0)))*-1+($K5*IF(LEN($E5)=4,HLOOKUP($E5+Z$2,Vychodiská!$J$9:$BH$15,7),HLOOKUP(VALUE(RIGHT($E5,4))+Z$2,Vychodiská!$J$9:$BH$15,7,0)))*-1</f>
        <v>662830.49472561013</v>
      </c>
      <c r="AA5" s="73">
        <f>($F5*IF(LEN($E5)=4,HLOOKUP($E5+AA$2,Vychodiská!$J$9:$BH$15,2,0),HLOOKUP(VALUE(RIGHT($E5,4))+AA$2,Vychodiská!$J$9:$BH$15,2,0)))*-1+($G5*IF(LEN($E5)=4,HLOOKUP($E5+AA$2,Vychodiská!$J$9:$BH$15,3,0),HLOOKUP(VALUE(RIGHT($E5,4))+AA$2,Vychodiská!$J$9:$BH$15,3,0)))*-1+($H5*IF(LEN($E5)=4,HLOOKUP($E5+AA$2,Vychodiská!$J$9:$BH$15,4,0),HLOOKUP(VALUE(RIGHT($E5,4))+AA$2,Vychodiská!$J$9:$BH$15,4,0)))*-1+($I5*IF(LEN($E5)=4,HLOOKUP($E5+AA$2,Vychodiská!$J$9:$BH$15,5,0),HLOOKUP(VALUE(RIGHT($E5,4))+AA$2,Vychodiská!$J$9:$BH$15,5,0)))*-1+($J5*IF(LEN($E5)=4,HLOOKUP($E5+AA$2,Vychodiská!$J$9:$BH$15,6),HLOOKUP(VALUE(RIGHT($E5,4))+AA$2,Vychodiská!$J$9:$BH$15,6,0)))*-1+($K5*IF(LEN($E5)=4,HLOOKUP($E5+AA$2,Vychodiská!$J$9:$BH$15,7),HLOOKUP(VALUE(RIGHT($E5,4))+AA$2,Vychodiská!$J$9:$BH$15,7,0)))*-1</f>
        <v>669458.79967286624</v>
      </c>
      <c r="AB5" s="73">
        <f>($F5*IF(LEN($E5)=4,HLOOKUP($E5+AB$2,Vychodiská!$J$9:$BH$15,2,0),HLOOKUP(VALUE(RIGHT($E5,4))+AB$2,Vychodiská!$J$9:$BH$15,2,0)))*-1+($G5*IF(LEN($E5)=4,HLOOKUP($E5+AB$2,Vychodiská!$J$9:$BH$15,3,0),HLOOKUP(VALUE(RIGHT($E5,4))+AB$2,Vychodiská!$J$9:$BH$15,3,0)))*-1+($H5*IF(LEN($E5)=4,HLOOKUP($E5+AB$2,Vychodiská!$J$9:$BH$15,4,0),HLOOKUP(VALUE(RIGHT($E5,4))+AB$2,Vychodiská!$J$9:$BH$15,4,0)))*-1+($I5*IF(LEN($E5)=4,HLOOKUP($E5+AB$2,Vychodiská!$J$9:$BH$15,5,0),HLOOKUP(VALUE(RIGHT($E5,4))+AB$2,Vychodiská!$J$9:$BH$15,5,0)))*-1+($J5*IF(LEN($E5)=4,HLOOKUP($E5+AB$2,Vychodiská!$J$9:$BH$15,6),HLOOKUP(VALUE(RIGHT($E5,4))+AB$2,Vychodiská!$J$9:$BH$15,6,0)))*-1+($K5*IF(LEN($E5)=4,HLOOKUP($E5+AB$2,Vychodiská!$J$9:$BH$15,7),HLOOKUP(VALUE(RIGHT($E5,4))+AB$2,Vychodiská!$J$9:$BH$15,7,0)))*-1</f>
        <v>676153.38766959484</v>
      </c>
      <c r="AC5" s="73">
        <f>($F5*IF(LEN($E5)=4,HLOOKUP($E5+AC$2,Vychodiská!$J$9:$BH$15,2,0),HLOOKUP(VALUE(RIGHT($E5,4))+AC$2,Vychodiská!$J$9:$BH$15,2,0)))*-1+($G5*IF(LEN($E5)=4,HLOOKUP($E5+AC$2,Vychodiská!$J$9:$BH$15,3,0),HLOOKUP(VALUE(RIGHT($E5,4))+AC$2,Vychodiská!$J$9:$BH$15,3,0)))*-1+($H5*IF(LEN($E5)=4,HLOOKUP($E5+AC$2,Vychodiská!$J$9:$BH$15,4,0),HLOOKUP(VALUE(RIGHT($E5,4))+AC$2,Vychodiská!$J$9:$BH$15,4,0)))*-1+($I5*IF(LEN($E5)=4,HLOOKUP($E5+AC$2,Vychodiská!$J$9:$BH$15,5,0),HLOOKUP(VALUE(RIGHT($E5,4))+AC$2,Vychodiská!$J$9:$BH$15,5,0)))*-1+($J5*IF(LEN($E5)=4,HLOOKUP($E5+AC$2,Vychodiská!$J$9:$BH$15,6),HLOOKUP(VALUE(RIGHT($E5,4))+AC$2,Vychodiská!$J$9:$BH$15,6,0)))*-1+($K5*IF(LEN($E5)=4,HLOOKUP($E5+AC$2,Vychodiská!$J$9:$BH$15,7),HLOOKUP(VALUE(RIGHT($E5,4))+AC$2,Vychodiská!$J$9:$BH$15,7,0)))*-1</f>
        <v>682914.92154629086</v>
      </c>
      <c r="AD5" s="73">
        <f>($F5*IF(LEN($E5)=4,HLOOKUP($E5+AD$2,Vychodiská!$J$9:$BH$15,2,0),HLOOKUP(VALUE(RIGHT($E5,4))+AD$2,Vychodiská!$J$9:$BH$15,2,0)))*-1+($G5*IF(LEN($E5)=4,HLOOKUP($E5+AD$2,Vychodiská!$J$9:$BH$15,3,0),HLOOKUP(VALUE(RIGHT($E5,4))+AD$2,Vychodiská!$J$9:$BH$15,3,0)))*-1+($H5*IF(LEN($E5)=4,HLOOKUP($E5+AD$2,Vychodiská!$J$9:$BH$15,4,0),HLOOKUP(VALUE(RIGHT($E5,4))+AD$2,Vychodiská!$J$9:$BH$15,4,0)))*-1+($I5*IF(LEN($E5)=4,HLOOKUP($E5+AD$2,Vychodiská!$J$9:$BH$15,5,0),HLOOKUP(VALUE(RIGHT($E5,4))+AD$2,Vychodiská!$J$9:$BH$15,5,0)))*-1+($J5*IF(LEN($E5)=4,HLOOKUP($E5+AD$2,Vychodiská!$J$9:$BH$15,6),HLOOKUP(VALUE(RIGHT($E5,4))+AD$2,Vychodiská!$J$9:$BH$15,6,0)))*-1+($K5*IF(LEN($E5)=4,HLOOKUP($E5+AD$2,Vychodiská!$J$9:$BH$15,7),HLOOKUP(VALUE(RIGHT($E5,4))+AD$2,Vychodiská!$J$9:$BH$15,7,0)))*-1</f>
        <v>689744.07076175371</v>
      </c>
      <c r="AE5" s="73">
        <f>($F5*IF(LEN($E5)=4,HLOOKUP($E5+AE$2,Vychodiská!$J$9:$BH$15,2,0),HLOOKUP(VALUE(RIGHT($E5,4))+AE$2,Vychodiská!$J$9:$BH$15,2,0)))*-1+($G5*IF(LEN($E5)=4,HLOOKUP($E5+AE$2,Vychodiská!$J$9:$BH$15,3,0),HLOOKUP(VALUE(RIGHT($E5,4))+AE$2,Vychodiská!$J$9:$BH$15,3,0)))*-1+($H5*IF(LEN($E5)=4,HLOOKUP($E5+AE$2,Vychodiská!$J$9:$BH$15,4,0),HLOOKUP(VALUE(RIGHT($E5,4))+AE$2,Vychodiská!$J$9:$BH$15,4,0)))*-1+($I5*IF(LEN($E5)=4,HLOOKUP($E5+AE$2,Vychodiská!$J$9:$BH$15,5,0),HLOOKUP(VALUE(RIGHT($E5,4))+AE$2,Vychodiská!$J$9:$BH$15,5,0)))*-1+($J5*IF(LEN($E5)=4,HLOOKUP($E5+AE$2,Vychodiská!$J$9:$BH$15,6),HLOOKUP(VALUE(RIGHT($E5,4))+AE$2,Vychodiská!$J$9:$BH$15,6,0)))*-1+($K5*IF(LEN($E5)=4,HLOOKUP($E5+AE$2,Vychodiská!$J$9:$BH$15,7),HLOOKUP(VALUE(RIGHT($E5,4))+AE$2,Vychodiská!$J$9:$BH$15,7,0)))*-1</f>
        <v>696641.51146937115</v>
      </c>
      <c r="AF5" s="73">
        <f>($F5*IF(LEN($E5)=4,HLOOKUP($E5+AF$2,Vychodiská!$J$9:$BH$15,2,0),HLOOKUP(VALUE(RIGHT($E5,4))+AF$2,Vychodiská!$J$9:$BH$15,2,0)))*-1+($G5*IF(LEN($E5)=4,HLOOKUP($E5+AF$2,Vychodiská!$J$9:$BH$15,3,0),HLOOKUP(VALUE(RIGHT($E5,4))+AF$2,Vychodiská!$J$9:$BH$15,3,0)))*-1+($H5*IF(LEN($E5)=4,HLOOKUP($E5+AF$2,Vychodiská!$J$9:$BH$15,4,0),HLOOKUP(VALUE(RIGHT($E5,4))+AF$2,Vychodiská!$J$9:$BH$15,4,0)))*-1+($I5*IF(LEN($E5)=4,HLOOKUP($E5+AF$2,Vychodiská!$J$9:$BH$15,5,0),HLOOKUP(VALUE(RIGHT($E5,4))+AF$2,Vychodiská!$J$9:$BH$15,5,0)))*-1+($J5*IF(LEN($E5)=4,HLOOKUP($E5+AF$2,Vychodiská!$J$9:$BH$15,6),HLOOKUP(VALUE(RIGHT($E5,4))+AF$2,Vychodiská!$J$9:$BH$15,6,0)))*-1+($K5*IF(LEN($E5)=4,HLOOKUP($E5+AF$2,Vychodiská!$J$9:$BH$15,7),HLOOKUP(VALUE(RIGHT($E5,4))+AF$2,Vychodiská!$J$9:$BH$15,7,0)))*-1</f>
        <v>703607.92658406484</v>
      </c>
      <c r="AG5" s="73">
        <f>($F5*IF(LEN($E5)=4,HLOOKUP($E5+AG$2,Vychodiská!$J$9:$BH$15,2,0),HLOOKUP(VALUE(RIGHT($E5,4))+AG$2,Vychodiská!$J$9:$BH$15,2,0)))*-1+($G5*IF(LEN($E5)=4,HLOOKUP($E5+AG$2,Vychodiská!$J$9:$BH$15,3,0),HLOOKUP(VALUE(RIGHT($E5,4))+AG$2,Vychodiská!$J$9:$BH$15,3,0)))*-1+($H5*IF(LEN($E5)=4,HLOOKUP($E5+AG$2,Vychodiská!$J$9:$BH$15,4,0),HLOOKUP(VALUE(RIGHT($E5,4))+AG$2,Vychodiská!$J$9:$BH$15,4,0)))*-1+($I5*IF(LEN($E5)=4,HLOOKUP($E5+AG$2,Vychodiská!$J$9:$BH$15,5,0),HLOOKUP(VALUE(RIGHT($E5,4))+AG$2,Vychodiská!$J$9:$BH$15,5,0)))*-1+($J5*IF(LEN($E5)=4,HLOOKUP($E5+AG$2,Vychodiská!$J$9:$BH$15,6),HLOOKUP(VALUE(RIGHT($E5,4))+AG$2,Vychodiská!$J$9:$BH$15,6,0)))*-1+($K5*IF(LEN($E5)=4,HLOOKUP($E5+AG$2,Vychodiská!$J$9:$BH$15,7),HLOOKUP(VALUE(RIGHT($E5,4))+AG$2,Vychodiská!$J$9:$BH$15,7,0)))*-1</f>
        <v>710644.00584990554</v>
      </c>
      <c r="AH5" s="73">
        <f>($F5*IF(LEN($E5)=4,HLOOKUP($E5+AH$2,Vychodiská!$J$9:$BH$15,2,0),HLOOKUP(VALUE(RIGHT($E5,4))+AH$2,Vychodiská!$J$9:$BH$15,2,0)))*-1+($G5*IF(LEN($E5)=4,HLOOKUP($E5+AH$2,Vychodiská!$J$9:$BH$15,3,0),HLOOKUP(VALUE(RIGHT($E5,4))+AH$2,Vychodiská!$J$9:$BH$15,3,0)))*-1+($H5*IF(LEN($E5)=4,HLOOKUP($E5+AH$2,Vychodiská!$J$9:$BH$15,4,0),HLOOKUP(VALUE(RIGHT($E5,4))+AH$2,Vychodiská!$J$9:$BH$15,4,0)))*-1+($I5*IF(LEN($E5)=4,HLOOKUP($E5+AH$2,Vychodiská!$J$9:$BH$15,5,0),HLOOKUP(VALUE(RIGHT($E5,4))+AH$2,Vychodiská!$J$9:$BH$15,5,0)))*-1+($J5*IF(LEN($E5)=4,HLOOKUP($E5+AH$2,Vychodiská!$J$9:$BH$15,6),HLOOKUP(VALUE(RIGHT($E5,4))+AH$2,Vychodiská!$J$9:$BH$15,6,0)))*-1+($K5*IF(LEN($E5)=4,HLOOKUP($E5+AH$2,Vychodiská!$J$9:$BH$15,7),HLOOKUP(VALUE(RIGHT($E5,4))+AH$2,Vychodiská!$J$9:$BH$15,7,0)))*-1</f>
        <v>717750.44590840465</v>
      </c>
      <c r="AI5" s="73">
        <f>($F5*IF(LEN($E5)=4,HLOOKUP($E5+AI$2,Vychodiská!$J$9:$BH$15,2,0),HLOOKUP(VALUE(RIGHT($E5,4))+AI$2,Vychodiská!$J$9:$BH$15,2,0)))*-1+($G5*IF(LEN($E5)=4,HLOOKUP($E5+AI$2,Vychodiská!$J$9:$BH$15,3,0),HLOOKUP(VALUE(RIGHT($E5,4))+AI$2,Vychodiská!$J$9:$BH$15,3,0)))*-1+($H5*IF(LEN($E5)=4,HLOOKUP($E5+AI$2,Vychodiská!$J$9:$BH$15,4,0),HLOOKUP(VALUE(RIGHT($E5,4))+AI$2,Vychodiská!$J$9:$BH$15,4,0)))*-1+($I5*IF(LEN($E5)=4,HLOOKUP($E5+AI$2,Vychodiská!$J$9:$BH$15,5,0),HLOOKUP(VALUE(RIGHT($E5,4))+AI$2,Vychodiská!$J$9:$BH$15,5,0)))*-1+($J5*IF(LEN($E5)=4,HLOOKUP($E5+AI$2,Vychodiská!$J$9:$BH$15,6),HLOOKUP(VALUE(RIGHT($E5,4))+AI$2,Vychodiská!$J$9:$BH$15,6,0)))*-1+($K5*IF(LEN($E5)=4,HLOOKUP($E5+AI$2,Vychodiská!$J$9:$BH$15,7),HLOOKUP(VALUE(RIGHT($E5,4))+AI$2,Vychodiská!$J$9:$BH$15,7,0)))*-1</f>
        <v>724927.95036748867</v>
      </c>
      <c r="AJ5" s="73">
        <f>($F5*IF(LEN($E5)=4,HLOOKUP($E5+AJ$2,Vychodiská!$J$9:$BH$15,2,0),HLOOKUP(VALUE(RIGHT($E5,4))+AJ$2,Vychodiská!$J$9:$BH$15,2,0)))*-1+($G5*IF(LEN($E5)=4,HLOOKUP($E5+AJ$2,Vychodiská!$J$9:$BH$15,3,0),HLOOKUP(VALUE(RIGHT($E5,4))+AJ$2,Vychodiská!$J$9:$BH$15,3,0)))*-1+($H5*IF(LEN($E5)=4,HLOOKUP($E5+AJ$2,Vychodiská!$J$9:$BH$15,4,0),HLOOKUP(VALUE(RIGHT($E5,4))+AJ$2,Vychodiská!$J$9:$BH$15,4,0)))*-1+($I5*IF(LEN($E5)=4,HLOOKUP($E5+AJ$2,Vychodiská!$J$9:$BH$15,5,0),HLOOKUP(VALUE(RIGHT($E5,4))+AJ$2,Vychodiská!$J$9:$BH$15,5,0)))*-1+($J5*IF(LEN($E5)=4,HLOOKUP($E5+AJ$2,Vychodiská!$J$9:$BH$15,6),HLOOKUP(VALUE(RIGHT($E5,4))+AJ$2,Vychodiská!$J$9:$BH$15,6,0)))*-1+($K5*IF(LEN($E5)=4,HLOOKUP($E5+AJ$2,Vychodiská!$J$9:$BH$15,7),HLOOKUP(VALUE(RIGHT($E5,4))+AJ$2,Vychodiská!$J$9:$BH$15,7,0)))*-1</f>
        <v>732177.22987116361</v>
      </c>
      <c r="AK5" s="73">
        <f>($F5*IF(LEN($E5)=4,HLOOKUP($E5+AK$2,Vychodiská!$J$9:$BH$15,2,0),HLOOKUP(VALUE(RIGHT($E5,4))+AK$2,Vychodiská!$J$9:$BH$15,2,0)))*-1+($G5*IF(LEN($E5)=4,HLOOKUP($E5+AK$2,Vychodiská!$J$9:$BH$15,3,0),HLOOKUP(VALUE(RIGHT($E5,4))+AK$2,Vychodiská!$J$9:$BH$15,3,0)))*-1+($H5*IF(LEN($E5)=4,HLOOKUP($E5+AK$2,Vychodiská!$J$9:$BH$15,4,0),HLOOKUP(VALUE(RIGHT($E5,4))+AK$2,Vychodiská!$J$9:$BH$15,4,0)))*-1+($I5*IF(LEN($E5)=4,HLOOKUP($E5+AK$2,Vychodiská!$J$9:$BH$15,5,0),HLOOKUP(VALUE(RIGHT($E5,4))+AK$2,Vychodiská!$J$9:$BH$15,5,0)))*-1+($J5*IF(LEN($E5)=4,HLOOKUP($E5+AK$2,Vychodiská!$J$9:$BH$15,6),HLOOKUP(VALUE(RIGHT($E5,4))+AK$2,Vychodiská!$J$9:$BH$15,6,0)))*-1+($K5*IF(LEN($E5)=4,HLOOKUP($E5+AK$2,Vychodiská!$J$9:$BH$15,7),HLOOKUP(VALUE(RIGHT($E5,4))+AK$2,Vychodiská!$J$9:$BH$15,7,0)))*-1</f>
        <v>741695.53385948855</v>
      </c>
      <c r="AL5" s="73">
        <f>($F5*IF(LEN($E5)=4,HLOOKUP($E5+AL$2,Vychodiská!$J$9:$BH$15,2,0),HLOOKUP(VALUE(RIGHT($E5,4))+AL$2,Vychodiská!$J$9:$BH$15,2,0)))*-1+($G5*IF(LEN($E5)=4,HLOOKUP($E5+AL$2,Vychodiská!$J$9:$BH$15,3,0),HLOOKUP(VALUE(RIGHT($E5,4))+AL$2,Vychodiská!$J$9:$BH$15,3,0)))*-1+($H5*IF(LEN($E5)=4,HLOOKUP($E5+AL$2,Vychodiská!$J$9:$BH$15,4,0),HLOOKUP(VALUE(RIGHT($E5,4))+AL$2,Vychodiská!$J$9:$BH$15,4,0)))*-1+($I5*IF(LEN($E5)=4,HLOOKUP($E5+AL$2,Vychodiská!$J$9:$BH$15,5,0),HLOOKUP(VALUE(RIGHT($E5,4))+AL$2,Vychodiská!$J$9:$BH$15,5,0)))*-1+($J5*IF(LEN($E5)=4,HLOOKUP($E5+AL$2,Vychodiská!$J$9:$BH$15,6),HLOOKUP(VALUE(RIGHT($E5,4))+AL$2,Vychodiská!$J$9:$BH$15,6,0)))*-1+($K5*IF(LEN($E5)=4,HLOOKUP($E5+AL$2,Vychodiská!$J$9:$BH$15,7),HLOOKUP(VALUE(RIGHT($E5,4))+AL$2,Vychodiská!$J$9:$BH$15,7,0)))*-1</f>
        <v>751337.5757996618</v>
      </c>
      <c r="AM5" s="73">
        <f>($F5*IF(LEN($E5)=4,HLOOKUP($E5+AM$2,Vychodiská!$J$9:$BH$15,2,0),HLOOKUP(VALUE(RIGHT($E5,4))+AM$2,Vychodiská!$J$9:$BH$15,2,0)))*-1+($G5*IF(LEN($E5)=4,HLOOKUP($E5+AM$2,Vychodiská!$J$9:$BH$15,3,0),HLOOKUP(VALUE(RIGHT($E5,4))+AM$2,Vychodiská!$J$9:$BH$15,3,0)))*-1+($H5*IF(LEN($E5)=4,HLOOKUP($E5+AM$2,Vychodiská!$J$9:$BH$15,4,0),HLOOKUP(VALUE(RIGHT($E5,4))+AM$2,Vychodiská!$J$9:$BH$15,4,0)))*-1+($I5*IF(LEN($E5)=4,HLOOKUP($E5+AM$2,Vychodiská!$J$9:$BH$15,5,0),HLOOKUP(VALUE(RIGHT($E5,4))+AM$2,Vychodiská!$J$9:$BH$15,5,0)))*-1+($J5*IF(LEN($E5)=4,HLOOKUP($E5+AM$2,Vychodiská!$J$9:$BH$15,6),HLOOKUP(VALUE(RIGHT($E5,4))+AM$2,Vychodiská!$J$9:$BH$15,6,0)))*-1+($K5*IF(LEN($E5)=4,HLOOKUP($E5+AM$2,Vychodiská!$J$9:$BH$15,7),HLOOKUP(VALUE(RIGHT($E5,4))+AM$2,Vychodiská!$J$9:$BH$15,7,0)))*-1</f>
        <v>761104.96428505739</v>
      </c>
      <c r="AN5" s="73">
        <f>($F5*IF(LEN($E5)=4,HLOOKUP($E5+AN$2,Vychodiská!$J$9:$BH$15,2,0),HLOOKUP(VALUE(RIGHT($E5,4))+AN$2,Vychodiská!$J$9:$BH$15,2,0)))*-1+($G5*IF(LEN($E5)=4,HLOOKUP($E5+AN$2,Vychodiská!$J$9:$BH$15,3,0),HLOOKUP(VALUE(RIGHT($E5,4))+AN$2,Vychodiská!$J$9:$BH$15,3,0)))*-1+($H5*IF(LEN($E5)=4,HLOOKUP($E5+AN$2,Vychodiská!$J$9:$BH$15,4,0),HLOOKUP(VALUE(RIGHT($E5,4))+AN$2,Vychodiská!$J$9:$BH$15,4,0)))*-1+($I5*IF(LEN($E5)=4,HLOOKUP($E5+AN$2,Vychodiská!$J$9:$BH$15,5,0),HLOOKUP(VALUE(RIGHT($E5,4))+AN$2,Vychodiská!$J$9:$BH$15,5,0)))*-1+($J5*IF(LEN($E5)=4,HLOOKUP($E5+AN$2,Vychodiská!$J$9:$BH$15,6),HLOOKUP(VALUE(RIGHT($E5,4))+AN$2,Vychodiská!$J$9:$BH$15,6,0)))*-1+($K5*IF(LEN($E5)=4,HLOOKUP($E5+AN$2,Vychodiská!$J$9:$BH$15,7),HLOOKUP(VALUE(RIGHT($E5,4))+AN$2,Vychodiská!$J$9:$BH$15,7,0)))*-1</f>
        <v>770999.32882076316</v>
      </c>
      <c r="AO5" s="74">
        <f>($F5*IF(LEN($E5)=4,HLOOKUP($E5+AO$2,Vychodiská!$J$9:$BH$15,2,0),HLOOKUP(VALUE(RIGHT($E5,4))+AO$2,Vychodiská!$J$9:$BH$15,2,0)))*-1+($G5*IF(LEN($E5)=4,HLOOKUP($E5+AO$2,Vychodiská!$J$9:$BH$15,3,0),HLOOKUP(VALUE(RIGHT($E5,4))+AO$2,Vychodiská!$J$9:$BH$15,3,0)))*-1+($H5*IF(LEN($E5)=4,HLOOKUP($E5+AO$2,Vychodiská!$J$9:$BH$15,4,0),HLOOKUP(VALUE(RIGHT($E5,4))+AO$2,Vychodiská!$J$9:$BH$15,4,0)))*-1+($I5*IF(LEN($E5)=4,HLOOKUP($E5+AO$2,Vychodiská!$J$9:$BH$15,5,0),HLOOKUP(VALUE(RIGHT($E5,4))+AO$2,Vychodiská!$J$9:$BH$15,5,0)))*-1+($J5*IF(LEN($E5)=4,HLOOKUP($E5+AO$2,Vychodiská!$J$9:$BH$15,6),HLOOKUP(VALUE(RIGHT($E5,4))+AO$2,Vychodiská!$J$9:$BH$15,6,0)))*-1+($K5*IF(LEN($E5)=4,HLOOKUP($E5+AO$2,Vychodiská!$J$9:$BH$15,7),HLOOKUP(VALUE(RIGHT($E5,4))+AO$2,Vychodiská!$J$9:$BH$15,7,0)))*-1</f>
        <v>781022.32009543292</v>
      </c>
      <c r="AP5" s="73">
        <f t="shared" si="1"/>
        <v>549937.76458054304</v>
      </c>
      <c r="AQ5" s="73">
        <f>SUM($L5:M5)</f>
        <v>1109224.4711589552</v>
      </c>
      <c r="AR5" s="73">
        <f>SUM($L5:N5)</f>
        <v>1678019.0517492006</v>
      </c>
      <c r="AS5" s="73">
        <f>SUM($L5:O5)</f>
        <v>2256483.1402094797</v>
      </c>
      <c r="AT5" s="73">
        <f>SUM($L5:P5)</f>
        <v>2844781.1181735839</v>
      </c>
      <c r="AU5" s="73">
        <f>SUM($L5:Q5)</f>
        <v>3440138.671873257</v>
      </c>
      <c r="AV5" s="73">
        <f>SUM($L5:R5)</f>
        <v>4042640.5162173263</v>
      </c>
      <c r="AW5" s="73">
        <f>SUM($L5:S5)</f>
        <v>4652372.3826935245</v>
      </c>
      <c r="AX5" s="73">
        <f>SUM($L5:T5)</f>
        <v>5269421.0315674376</v>
      </c>
      <c r="AY5" s="73">
        <f>SUM($L5:U5)</f>
        <v>5893874.2642278373</v>
      </c>
      <c r="AZ5" s="73">
        <f>SUM($L5:V5)</f>
        <v>6525820.9356801622</v>
      </c>
      <c r="BA5" s="73">
        <f>SUM($L5:W5)</f>
        <v>7165350.9671899145</v>
      </c>
      <c r="BB5" s="73">
        <f>SUM($L5:X5)</f>
        <v>7812555.3590777842</v>
      </c>
      <c r="BC5" s="73">
        <f>SUM($L5:Y5)</f>
        <v>8467526.2036683075</v>
      </c>
      <c r="BD5" s="73">
        <f>SUM($L5:Z5)</f>
        <v>9130356.6983939186</v>
      </c>
      <c r="BE5" s="73">
        <f>SUM($L5:AA5)</f>
        <v>9799815.4980667848</v>
      </c>
      <c r="BF5" s="73">
        <f>SUM($L5:AB5)</f>
        <v>10475968.88573638</v>
      </c>
      <c r="BG5" s="73">
        <f>SUM($L5:AC5)</f>
        <v>11158883.807282671</v>
      </c>
      <c r="BH5" s="73">
        <f>SUM($L5:AD5)</f>
        <v>11848627.878044425</v>
      </c>
      <c r="BI5" s="73">
        <f>SUM($L5:AE5)</f>
        <v>12545269.389513796</v>
      </c>
      <c r="BJ5" s="73">
        <f>SUM($L5:AF5)</f>
        <v>13248877.316097861</v>
      </c>
      <c r="BK5" s="73">
        <f>SUM($L5:AG5)</f>
        <v>13959521.321947766</v>
      </c>
      <c r="BL5" s="73">
        <f>SUM($L5:AH5)</f>
        <v>14677271.767856171</v>
      </c>
      <c r="BM5" s="73">
        <f>SUM($L5:AI5)</f>
        <v>15402199.718223659</v>
      </c>
      <c r="BN5" s="73">
        <f>SUM($L5:AJ5)</f>
        <v>16134376.948094822</v>
      </c>
      <c r="BO5" s="73">
        <f>SUM($L5:AK5)</f>
        <v>16876072.48195431</v>
      </c>
      <c r="BP5" s="73">
        <f>SUM($L5:AL5)</f>
        <v>17627410.057753973</v>
      </c>
      <c r="BQ5" s="73">
        <f>SUM($L5:AM5)</f>
        <v>18388515.02203903</v>
      </c>
      <c r="BR5" s="73">
        <f>SUM($L5:AN5)</f>
        <v>19159514.350859791</v>
      </c>
      <c r="BS5" s="74">
        <f>SUM($L5:AO5)</f>
        <v>19940536.670955226</v>
      </c>
      <c r="BT5" s="76">
        <f>IF(CZ5=0,0,L5/((1+Vychodiská!$C$168)^emisie_ostatné!CZ5))</f>
        <v>475056.91789702448</v>
      </c>
      <c r="BU5" s="73">
        <f>IF(DA5=0,0,M5/((1+Vychodiská!$C$168)^emisie_ostatné!DA5))</f>
        <v>460126.55762026086</v>
      </c>
      <c r="BV5" s="73">
        <f>IF(DB5=0,0,N5/((1+Vychodiská!$C$168)^emisie_ostatné!DB5))</f>
        <v>445665.43723790976</v>
      </c>
      <c r="BW5" s="73">
        <f>IF(DC5=0,0,O5/((1+Vychodiská!$C$168)^emisie_ostatné!DC5))</f>
        <v>431658.80921043258</v>
      </c>
      <c r="BX5" s="73">
        <f>IF(DD5=0,0,P5/((1+Vychodiská!$C$168)^emisie_ostatné!DD5))</f>
        <v>418092.38949239033</v>
      </c>
      <c r="BY5" s="73">
        <f>IF(DE5=0,0,Q5/((1+Vychodiská!$C$168)^emisie_ostatné!DE5))</f>
        <v>402961.42682504671</v>
      </c>
      <c r="BZ5" s="73">
        <f>IF(DF5=0,0,R5/((1+Vychodiská!$C$168)^emisie_ostatné!DF5))</f>
        <v>388378.06090185454</v>
      </c>
      <c r="CA5" s="73">
        <f>IF(DG5=0,0,S5/((1+Vychodiská!$C$168)^emisie_ostatné!DG5))</f>
        <v>374322.47393588268</v>
      </c>
      <c r="CB5" s="73">
        <f>IF(DH5=0,0,T5/((1+Vychodiská!$C$168)^emisie_ostatné!DH5))</f>
        <v>360775.56535534596</v>
      </c>
      <c r="CC5" s="73">
        <f>IF(DI5=0,0,U5/((1+Vychodiská!$C$168)^emisie_ostatné!DI5))</f>
        <v>347718.92584724777</v>
      </c>
      <c r="CD5" s="73">
        <f>IF(DJ5=0,0,V5/((1+Vychodiská!$C$168)^emisie_ostatné!DJ5))</f>
        <v>335134.81234039494</v>
      </c>
      <c r="CE5" s="73">
        <f>IF(DK5=0,0,W5/((1+Vychodiská!$C$168)^emisie_ostatné!DK5))</f>
        <v>323006.12389379024</v>
      </c>
      <c r="CF5" s="73">
        <f>IF(DL5=0,0,X5/((1+Vychodiská!$C$168)^emisie_ostatné!DL5))</f>
        <v>311316.37845763395</v>
      </c>
      <c r="CG5" s="73">
        <f>IF(DM5=0,0,Y5/((1+Vychodiská!$C$168)^emisie_ostatné!DM5))</f>
        <v>300049.6904753577</v>
      </c>
      <c r="CH5" s="73">
        <f>IF(DN5=0,0,Z5/((1+Vychodiská!$C$168)^emisie_ostatné!DN5))</f>
        <v>289190.74929624953</v>
      </c>
      <c r="CI5" s="73">
        <f>IF(DO5=0,0,AA5/((1+Vychodiská!$C$168)^emisie_ostatné!DO5))</f>
        <v>278173.9588468686</v>
      </c>
      <c r="CJ5" s="73">
        <f>IF(DP5=0,0,AB5/((1+Vychodiská!$C$168)^emisie_ostatné!DP5))</f>
        <v>267576.85565270216</v>
      </c>
      <c r="CK5" s="73">
        <f>IF(DQ5=0,0,AC5/((1+Vychodiská!$C$168)^emisie_ostatné!DQ5))</f>
        <v>257383.45162783735</v>
      </c>
      <c r="CL5" s="73">
        <f>IF(DR5=0,0,AD5/((1+Vychodiská!$C$168)^emisie_ostatné!DR5))</f>
        <v>247578.36775630066</v>
      </c>
      <c r="CM5" s="73">
        <f>IF(DS5=0,0,AE5/((1+Vychodiská!$C$168)^emisie_ostatné!DS5))</f>
        <v>238146.81088939396</v>
      </c>
      <c r="CN5" s="73">
        <f>IF(DT5=0,0,AF5/((1+Vychodiská!$C$168)^emisie_ostatné!DT5))</f>
        <v>229074.5514269408</v>
      </c>
      <c r="CO5" s="73">
        <f>IF(DU5=0,0,AG5/((1+Vychodiská!$C$168)^emisie_ostatné!DU5))</f>
        <v>220347.90184877167</v>
      </c>
      <c r="CP5" s="73">
        <f>IF(DV5=0,0,AH5/((1+Vychodiská!$C$168)^emisie_ostatné!DV5))</f>
        <v>211953.69606405657</v>
      </c>
      <c r="CQ5" s="73">
        <f>IF(DW5=0,0,AI5/((1+Vychodiská!$C$168)^emisie_ostatné!DW5))</f>
        <v>203879.26954733059</v>
      </c>
      <c r="CR5" s="73">
        <f>IF(DX5=0,0,AJ5/((1+Vychodiská!$C$168)^emisie_ostatné!DX5))</f>
        <v>196112.44023124181</v>
      </c>
      <c r="CS5" s="73">
        <f>IF(DY5=0,0,AK5/((1+Vychodiská!$C$168)^emisie_ostatné!DY5))</f>
        <v>189201.81138499803</v>
      </c>
      <c r="CT5" s="73">
        <f>IF(DZ5=0,0,AL5/((1+Vychodiská!$C$168)^emisie_ostatné!DZ5))</f>
        <v>182534.69993619327</v>
      </c>
      <c r="CU5" s="73">
        <f>IF(EA5=0,0,AM5/((1+Vychodiská!$C$168)^emisie_ostatné!EA5))</f>
        <v>176102.52479558461</v>
      </c>
      <c r="CV5" s="73">
        <f>IF(EB5=0,0,AN5/((1+Vychodiská!$C$168)^emisie_ostatné!EB5))</f>
        <v>169897.00725516872</v>
      </c>
      <c r="CW5" s="74">
        <f>IF(EC5=0,0,AO5/((1+Vychodiská!$C$168)^emisie_ostatné!EC5))</f>
        <v>163910.16033284369</v>
      </c>
      <c r="CX5" s="77">
        <f t="shared" ref="CX5:CX24" si="4">SUM(BT5:CW5)</f>
        <v>8895327.8263830543</v>
      </c>
      <c r="CY5" s="73"/>
      <c r="CZ5" s="78">
        <f t="shared" si="2"/>
        <v>3</v>
      </c>
      <c r="DA5" s="78">
        <f t="shared" ref="DA5:EC5" si="5">IF(CZ5=0,0,IF(DA$2&gt;$D5,0,CZ5+1))</f>
        <v>4</v>
      </c>
      <c r="DB5" s="78">
        <f t="shared" si="5"/>
        <v>5</v>
      </c>
      <c r="DC5" s="78">
        <f t="shared" si="5"/>
        <v>6</v>
      </c>
      <c r="DD5" s="78">
        <f t="shared" si="5"/>
        <v>7</v>
      </c>
      <c r="DE5" s="78">
        <f t="shared" si="5"/>
        <v>8</v>
      </c>
      <c r="DF5" s="78">
        <f t="shared" si="5"/>
        <v>9</v>
      </c>
      <c r="DG5" s="78">
        <f t="shared" si="5"/>
        <v>10</v>
      </c>
      <c r="DH5" s="78">
        <f t="shared" si="5"/>
        <v>11</v>
      </c>
      <c r="DI5" s="78">
        <f t="shared" si="5"/>
        <v>12</v>
      </c>
      <c r="DJ5" s="78">
        <f t="shared" si="5"/>
        <v>13</v>
      </c>
      <c r="DK5" s="78">
        <f t="shared" si="5"/>
        <v>14</v>
      </c>
      <c r="DL5" s="78">
        <f t="shared" si="5"/>
        <v>15</v>
      </c>
      <c r="DM5" s="78">
        <f t="shared" si="5"/>
        <v>16</v>
      </c>
      <c r="DN5" s="78">
        <f t="shared" si="5"/>
        <v>17</v>
      </c>
      <c r="DO5" s="78">
        <f t="shared" si="5"/>
        <v>18</v>
      </c>
      <c r="DP5" s="78">
        <f t="shared" si="5"/>
        <v>19</v>
      </c>
      <c r="DQ5" s="78">
        <f t="shared" si="5"/>
        <v>20</v>
      </c>
      <c r="DR5" s="78">
        <f t="shared" si="5"/>
        <v>21</v>
      </c>
      <c r="DS5" s="78">
        <f t="shared" si="5"/>
        <v>22</v>
      </c>
      <c r="DT5" s="78">
        <f t="shared" si="5"/>
        <v>23</v>
      </c>
      <c r="DU5" s="78">
        <f t="shared" si="5"/>
        <v>24</v>
      </c>
      <c r="DV5" s="78">
        <f t="shared" si="5"/>
        <v>25</v>
      </c>
      <c r="DW5" s="78">
        <f t="shared" si="5"/>
        <v>26</v>
      </c>
      <c r="DX5" s="78">
        <f t="shared" si="5"/>
        <v>27</v>
      </c>
      <c r="DY5" s="78">
        <f t="shared" si="5"/>
        <v>28</v>
      </c>
      <c r="DZ5" s="78">
        <f t="shared" si="5"/>
        <v>29</v>
      </c>
      <c r="EA5" s="78">
        <f t="shared" si="5"/>
        <v>30</v>
      </c>
      <c r="EB5" s="78">
        <f t="shared" si="5"/>
        <v>31</v>
      </c>
      <c r="EC5" s="79">
        <f t="shared" si="5"/>
        <v>32</v>
      </c>
    </row>
    <row r="6" spans="1:133" s="80" customFormat="1" ht="31" customHeight="1" x14ac:dyDescent="0.35">
      <c r="A6" s="70">
        <v>4</v>
      </c>
      <c r="B6" s="71" t="s">
        <v>71</v>
      </c>
      <c r="C6" s="71" t="str">
        <f>INDEX(Data!$D$3:$D$29,MATCH(emisie_ostatné!A6,Data!$A$3:$A$29,0))</f>
        <v>Výstavba technológie navysoko účinnú kombinovanú výrobu elektriny a tepla ako náhrady za súčasné zdroje v SCZT Východ</v>
      </c>
      <c r="D6" s="72">
        <f>INDEX(Data!$M$3:$M$29,MATCH(emisie_ostatné!A6,Data!$A$3:$A$29,0))</f>
        <v>30</v>
      </c>
      <c r="E6" s="72" t="str">
        <f>INDEX(Data!$J$3:$J$29,MATCH(emisie_ostatné!A6,Data!$A$3:$A$29,0))</f>
        <v>2024 - 2026</v>
      </c>
      <c r="F6" s="72">
        <f>INDEX(Data!$O$3:$O$29,MATCH(emisie_ostatné!A6,Data!$A$3:$A$29,0))</f>
        <v>-36.299999999999997</v>
      </c>
      <c r="G6" s="72">
        <f>INDEX(Data!$P$3:$P$29,MATCH(emisie_ostatné!A6,Data!$A$3:$A$29,0))</f>
        <v>-1.3</v>
      </c>
      <c r="H6" s="72">
        <f>INDEX(Data!$Q$3:$Q$29,MATCH(emisie_ostatné!A6,Data!$A$3:$A$29,0))</f>
        <v>0</v>
      </c>
      <c r="I6" s="72">
        <f>INDEX(Data!$R$3:$R$29,MATCH(emisie_ostatné!A6,Data!$A$3:$A$29,0))</f>
        <v>0</v>
      </c>
      <c r="J6" s="72">
        <f>INDEX(Data!$S$3:$S$29,MATCH(emisie_ostatné!A6,Data!$A$3:$A$29,0))</f>
        <v>-0.5</v>
      </c>
      <c r="K6" s="74">
        <f>INDEX(Data!$T$3:$T$29,MATCH(emisie_ostatné!A6,Data!$A$3:$A$29,0))</f>
        <v>0</v>
      </c>
      <c r="L6" s="73">
        <f>($F6*IF(LEN($E6)=4,HLOOKUP($E6+L$2,Vychodiská!$J$9:$BH$15,2,0),HLOOKUP(VALUE(RIGHT($E6,4))+L$2,Vychodiská!$J$9:$BH$15,2,0)))*-1+($G6*IF(LEN($E6)=4,HLOOKUP($E6+L$2,Vychodiská!$J$9:$BH$15,3,0),HLOOKUP(VALUE(RIGHT($E6,4))+L$2,Vychodiská!$J$9:$BH$15,3,0)))*-1+($H6*IF(LEN($E6)=4,HLOOKUP($E6+L$2,Vychodiská!$J$9:$BH$15,4,0),HLOOKUP(VALUE(RIGHT($E6,4))+L$2,Vychodiská!$J$9:$BH$15,4,0)))*-1+($I6*IF(LEN($E6)=4,HLOOKUP($E6+L$2,Vychodiská!$J$9:$BH$15,5,0),HLOOKUP(VALUE(RIGHT($E6,4))+L$2,Vychodiská!$J$9:$BH$15,5,0)))*-1+($J6*IF(LEN($E6)=4,HLOOKUP($E6+L$2,Vychodiská!$J$9:$BH$15,6),HLOOKUP(VALUE(RIGHT($E6,4))+L$2,Vychodiská!$J$9:$BH$15,6,0)))*-1+($K6*IF(LEN($E6)=4,HLOOKUP($E6+L$2,Vychodiská!$J$9:$BH$15,7),HLOOKUP(VALUE(RIGHT($E6,4))+L$2,Vychodiská!$J$9:$BH$15,7,0)))*-1</f>
        <v>1557460.8099979521</v>
      </c>
      <c r="M6" s="73">
        <f>($F6*IF(LEN($E6)=4,HLOOKUP($E6+M$2,Vychodiská!$J$9:$BH$15,2,0),HLOOKUP(VALUE(RIGHT($E6,4))+M$2,Vychodiská!$J$9:$BH$15,2,0)))*-1+($G6*IF(LEN($E6)=4,HLOOKUP($E6+M$2,Vychodiská!$J$9:$BH$15,3,0),HLOOKUP(VALUE(RIGHT($E6,4))+M$2,Vychodiská!$J$9:$BH$15,3,0)))*-1+($H6*IF(LEN($E6)=4,HLOOKUP($E6+M$2,Vychodiská!$J$9:$BH$15,4,0),HLOOKUP(VALUE(RIGHT($E6,4))+M$2,Vychodiská!$J$9:$BH$15,4,0)))*-1+($I6*IF(LEN($E6)=4,HLOOKUP($E6+M$2,Vychodiská!$J$9:$BH$15,5,0),HLOOKUP(VALUE(RIGHT($E6,4))+M$2,Vychodiská!$J$9:$BH$15,5,0)))*-1+($J6*IF(LEN($E6)=4,HLOOKUP($E6+M$2,Vychodiská!$J$9:$BH$15,6),HLOOKUP(VALUE(RIGHT($E6,4))+M$2,Vychodiská!$J$9:$BH$15,6,0)))*-1+($K6*IF(LEN($E6)=4,HLOOKUP($E6+M$2,Vychodiská!$J$9:$BH$15,7),HLOOKUP(VALUE(RIGHT($E6,4))+M$2,Vychodiská!$J$9:$BH$15,7,0)))*-1</f>
        <v>1583937.6437679168</v>
      </c>
      <c r="N6" s="73">
        <f>($F6*IF(LEN($E6)=4,HLOOKUP($E6+N$2,Vychodiská!$J$9:$BH$15,2,0),HLOOKUP(VALUE(RIGHT($E6,4))+N$2,Vychodiská!$J$9:$BH$15,2,0)))*-1+($G6*IF(LEN($E6)=4,HLOOKUP($E6+N$2,Vychodiská!$J$9:$BH$15,3,0),HLOOKUP(VALUE(RIGHT($E6,4))+N$2,Vychodiská!$J$9:$BH$15,3,0)))*-1+($H6*IF(LEN($E6)=4,HLOOKUP($E6+N$2,Vychodiská!$J$9:$BH$15,4,0),HLOOKUP(VALUE(RIGHT($E6,4))+N$2,Vychodiská!$J$9:$BH$15,4,0)))*-1+($I6*IF(LEN($E6)=4,HLOOKUP($E6+N$2,Vychodiská!$J$9:$BH$15,5,0),HLOOKUP(VALUE(RIGHT($E6,4))+N$2,Vychodiská!$J$9:$BH$15,5,0)))*-1+($J6*IF(LEN($E6)=4,HLOOKUP($E6+N$2,Vychodiská!$J$9:$BH$15,6),HLOOKUP(VALUE(RIGHT($E6,4))+N$2,Vychodiská!$J$9:$BH$15,6,0)))*-1+($K6*IF(LEN($E6)=4,HLOOKUP($E6+N$2,Vychodiská!$J$9:$BH$15,7),HLOOKUP(VALUE(RIGHT($E6,4))+N$2,Vychodiská!$J$9:$BH$15,7,0)))*-1</f>
        <v>1610864.5837119713</v>
      </c>
      <c r="O6" s="73">
        <f>($F6*IF(LEN($E6)=4,HLOOKUP($E6+O$2,Vychodiská!$J$9:$BH$15,2,0),HLOOKUP(VALUE(RIGHT($E6,4))+O$2,Vychodiská!$J$9:$BH$15,2,0)))*-1+($G6*IF(LEN($E6)=4,HLOOKUP($E6+O$2,Vychodiská!$J$9:$BH$15,3,0),HLOOKUP(VALUE(RIGHT($E6,4))+O$2,Vychodiská!$J$9:$BH$15,3,0)))*-1+($H6*IF(LEN($E6)=4,HLOOKUP($E6+O$2,Vychodiská!$J$9:$BH$15,4,0),HLOOKUP(VALUE(RIGHT($E6,4))+O$2,Vychodiská!$J$9:$BH$15,4,0)))*-1+($I6*IF(LEN($E6)=4,HLOOKUP($E6+O$2,Vychodiská!$J$9:$BH$15,5,0),HLOOKUP(VALUE(RIGHT($E6,4))+O$2,Vychodiská!$J$9:$BH$15,5,0)))*-1+($J6*IF(LEN($E6)=4,HLOOKUP($E6+O$2,Vychodiská!$J$9:$BH$15,6),HLOOKUP(VALUE(RIGHT($E6,4))+O$2,Vychodiská!$J$9:$BH$15,6,0)))*-1+($K6*IF(LEN($E6)=4,HLOOKUP($E6+O$2,Vychodiská!$J$9:$BH$15,7),HLOOKUP(VALUE(RIGHT($E6,4))+O$2,Vychodiská!$J$9:$BH$15,7,0)))*-1</f>
        <v>1638249.2816350749</v>
      </c>
      <c r="P6" s="73">
        <f>($F6*IF(LEN($E6)=4,HLOOKUP($E6+P$2,Vychodiská!$J$9:$BH$15,2,0),HLOOKUP(VALUE(RIGHT($E6,4))+P$2,Vychodiská!$J$9:$BH$15,2,0)))*-1+($G6*IF(LEN($E6)=4,HLOOKUP($E6+P$2,Vychodiská!$J$9:$BH$15,3,0),HLOOKUP(VALUE(RIGHT($E6,4))+P$2,Vychodiská!$J$9:$BH$15,3,0)))*-1+($H6*IF(LEN($E6)=4,HLOOKUP($E6+P$2,Vychodiská!$J$9:$BH$15,4,0),HLOOKUP(VALUE(RIGHT($E6,4))+P$2,Vychodiská!$J$9:$BH$15,4,0)))*-1+($I6*IF(LEN($E6)=4,HLOOKUP($E6+P$2,Vychodiská!$J$9:$BH$15,5,0),HLOOKUP(VALUE(RIGHT($E6,4))+P$2,Vychodiská!$J$9:$BH$15,5,0)))*-1+($J6*IF(LEN($E6)=4,HLOOKUP($E6+P$2,Vychodiská!$J$9:$BH$15,6),HLOOKUP(VALUE(RIGHT($E6,4))+P$2,Vychodiská!$J$9:$BH$15,6,0)))*-1+($K6*IF(LEN($E6)=4,HLOOKUP($E6+P$2,Vychodiská!$J$9:$BH$15,7),HLOOKUP(VALUE(RIGHT($E6,4))+P$2,Vychodiská!$J$9:$BH$15,7,0)))*-1</f>
        <v>1657908.2730146958</v>
      </c>
      <c r="Q6" s="73">
        <f>($F6*IF(LEN($E6)=4,HLOOKUP($E6+Q$2,Vychodiská!$J$9:$BH$15,2,0),HLOOKUP(VALUE(RIGHT($E6,4))+Q$2,Vychodiská!$J$9:$BH$15,2,0)))*-1+($G6*IF(LEN($E6)=4,HLOOKUP($E6+Q$2,Vychodiská!$J$9:$BH$15,3,0),HLOOKUP(VALUE(RIGHT($E6,4))+Q$2,Vychodiská!$J$9:$BH$15,3,0)))*-1+($H6*IF(LEN($E6)=4,HLOOKUP($E6+Q$2,Vychodiská!$J$9:$BH$15,4,0),HLOOKUP(VALUE(RIGHT($E6,4))+Q$2,Vychodiská!$J$9:$BH$15,4,0)))*-1+($I6*IF(LEN($E6)=4,HLOOKUP($E6+Q$2,Vychodiská!$J$9:$BH$15,5,0),HLOOKUP(VALUE(RIGHT($E6,4))+Q$2,Vychodiská!$J$9:$BH$15,5,0)))*-1+($J6*IF(LEN($E6)=4,HLOOKUP($E6+Q$2,Vychodiská!$J$9:$BH$15,6),HLOOKUP(VALUE(RIGHT($E6,4))+Q$2,Vychodiská!$J$9:$BH$15,6,0)))*-1+($K6*IF(LEN($E6)=4,HLOOKUP($E6+Q$2,Vychodiská!$J$9:$BH$15,7),HLOOKUP(VALUE(RIGHT($E6,4))+Q$2,Vychodiská!$J$9:$BH$15,7,0)))*-1</f>
        <v>1677803.1722908721</v>
      </c>
      <c r="R6" s="73">
        <f>($F6*IF(LEN($E6)=4,HLOOKUP($E6+R$2,Vychodiská!$J$9:$BH$15,2,0),HLOOKUP(VALUE(RIGHT($E6,4))+R$2,Vychodiská!$J$9:$BH$15,2,0)))*-1+($G6*IF(LEN($E6)=4,HLOOKUP($E6+R$2,Vychodiská!$J$9:$BH$15,3,0),HLOOKUP(VALUE(RIGHT($E6,4))+R$2,Vychodiská!$J$9:$BH$15,3,0)))*-1+($H6*IF(LEN($E6)=4,HLOOKUP($E6+R$2,Vychodiská!$J$9:$BH$15,4,0),HLOOKUP(VALUE(RIGHT($E6,4))+R$2,Vychodiská!$J$9:$BH$15,4,0)))*-1+($I6*IF(LEN($E6)=4,HLOOKUP($E6+R$2,Vychodiská!$J$9:$BH$15,5,0),HLOOKUP(VALUE(RIGHT($E6,4))+R$2,Vychodiská!$J$9:$BH$15,5,0)))*-1+($J6*IF(LEN($E6)=4,HLOOKUP($E6+R$2,Vychodiská!$J$9:$BH$15,6),HLOOKUP(VALUE(RIGHT($E6,4))+R$2,Vychodiská!$J$9:$BH$15,6,0)))*-1+($K6*IF(LEN($E6)=4,HLOOKUP($E6+R$2,Vychodiská!$J$9:$BH$15,7),HLOOKUP(VALUE(RIGHT($E6,4))+R$2,Vychodiská!$J$9:$BH$15,7,0)))*-1</f>
        <v>1697936.8103583625</v>
      </c>
      <c r="S6" s="73">
        <f>($F6*IF(LEN($E6)=4,HLOOKUP($E6+S$2,Vychodiská!$J$9:$BH$15,2,0),HLOOKUP(VALUE(RIGHT($E6,4))+S$2,Vychodiská!$J$9:$BH$15,2,0)))*-1+($G6*IF(LEN($E6)=4,HLOOKUP($E6+S$2,Vychodiská!$J$9:$BH$15,3,0),HLOOKUP(VALUE(RIGHT($E6,4))+S$2,Vychodiská!$J$9:$BH$15,3,0)))*-1+($H6*IF(LEN($E6)=4,HLOOKUP($E6+S$2,Vychodiská!$J$9:$BH$15,4,0),HLOOKUP(VALUE(RIGHT($E6,4))+S$2,Vychodiská!$J$9:$BH$15,4,0)))*-1+($I6*IF(LEN($E6)=4,HLOOKUP($E6+S$2,Vychodiská!$J$9:$BH$15,5,0),HLOOKUP(VALUE(RIGHT($E6,4))+S$2,Vychodiská!$J$9:$BH$15,5,0)))*-1+($J6*IF(LEN($E6)=4,HLOOKUP($E6+S$2,Vychodiská!$J$9:$BH$15,6),HLOOKUP(VALUE(RIGHT($E6,4))+S$2,Vychodiská!$J$9:$BH$15,6,0)))*-1+($K6*IF(LEN($E6)=4,HLOOKUP($E6+S$2,Vychodiská!$J$9:$BH$15,7),HLOOKUP(VALUE(RIGHT($E6,4))+S$2,Vychodiská!$J$9:$BH$15,7,0)))*-1</f>
        <v>1718312.0520826629</v>
      </c>
      <c r="T6" s="73">
        <f>($F6*IF(LEN($E6)=4,HLOOKUP($E6+T$2,Vychodiská!$J$9:$BH$15,2,0),HLOOKUP(VALUE(RIGHT($E6,4))+T$2,Vychodiská!$J$9:$BH$15,2,0)))*-1+($G6*IF(LEN($E6)=4,HLOOKUP($E6+T$2,Vychodiská!$J$9:$BH$15,3,0),HLOOKUP(VALUE(RIGHT($E6,4))+T$2,Vychodiská!$J$9:$BH$15,3,0)))*-1+($H6*IF(LEN($E6)=4,HLOOKUP($E6+T$2,Vychodiská!$J$9:$BH$15,4,0),HLOOKUP(VALUE(RIGHT($E6,4))+T$2,Vychodiská!$J$9:$BH$15,4,0)))*-1+($I6*IF(LEN($E6)=4,HLOOKUP($E6+T$2,Vychodiská!$J$9:$BH$15,5,0),HLOOKUP(VALUE(RIGHT($E6,4))+T$2,Vychodiská!$J$9:$BH$15,5,0)))*-1+($J6*IF(LEN($E6)=4,HLOOKUP($E6+T$2,Vychodiská!$J$9:$BH$15,6),HLOOKUP(VALUE(RIGHT($E6,4))+T$2,Vychodiská!$J$9:$BH$15,6,0)))*-1+($K6*IF(LEN($E6)=4,HLOOKUP($E6+T$2,Vychodiská!$J$9:$BH$15,7),HLOOKUP(VALUE(RIGHT($E6,4))+T$2,Vychodiská!$J$9:$BH$15,7,0)))*-1</f>
        <v>1738931.7967076548</v>
      </c>
      <c r="U6" s="73">
        <f>($F6*IF(LEN($E6)=4,HLOOKUP($E6+U$2,Vychodiská!$J$9:$BH$15,2,0),HLOOKUP(VALUE(RIGHT($E6,4))+U$2,Vychodiská!$J$9:$BH$15,2,0)))*-1+($G6*IF(LEN($E6)=4,HLOOKUP($E6+U$2,Vychodiská!$J$9:$BH$15,3,0),HLOOKUP(VALUE(RIGHT($E6,4))+U$2,Vychodiská!$J$9:$BH$15,3,0)))*-1+($H6*IF(LEN($E6)=4,HLOOKUP($E6+U$2,Vychodiská!$J$9:$BH$15,4,0),HLOOKUP(VALUE(RIGHT($E6,4))+U$2,Vychodiská!$J$9:$BH$15,4,0)))*-1+($I6*IF(LEN($E6)=4,HLOOKUP($E6+U$2,Vychodiská!$J$9:$BH$15,5,0),HLOOKUP(VALUE(RIGHT($E6,4))+U$2,Vychodiská!$J$9:$BH$15,5,0)))*-1+($J6*IF(LEN($E6)=4,HLOOKUP($E6+U$2,Vychodiská!$J$9:$BH$15,6),HLOOKUP(VALUE(RIGHT($E6,4))+U$2,Vychodiská!$J$9:$BH$15,6,0)))*-1+($K6*IF(LEN($E6)=4,HLOOKUP($E6+U$2,Vychodiská!$J$9:$BH$15,7),HLOOKUP(VALUE(RIGHT($E6,4))+U$2,Vychodiská!$J$9:$BH$15,7,0)))*-1</f>
        <v>1759798.9782681467</v>
      </c>
      <c r="V6" s="73">
        <f>($F6*IF(LEN($E6)=4,HLOOKUP($E6+V$2,Vychodiská!$J$9:$BH$15,2,0),HLOOKUP(VALUE(RIGHT($E6,4))+V$2,Vychodiská!$J$9:$BH$15,2,0)))*-1+($G6*IF(LEN($E6)=4,HLOOKUP($E6+V$2,Vychodiská!$J$9:$BH$15,3,0),HLOOKUP(VALUE(RIGHT($E6,4))+V$2,Vychodiská!$J$9:$BH$15,3,0)))*-1+($H6*IF(LEN($E6)=4,HLOOKUP($E6+V$2,Vychodiská!$J$9:$BH$15,4,0),HLOOKUP(VALUE(RIGHT($E6,4))+V$2,Vychodiská!$J$9:$BH$15,4,0)))*-1+($I6*IF(LEN($E6)=4,HLOOKUP($E6+V$2,Vychodiská!$J$9:$BH$15,5,0),HLOOKUP(VALUE(RIGHT($E6,4))+V$2,Vychodiská!$J$9:$BH$15,5,0)))*-1+($J6*IF(LEN($E6)=4,HLOOKUP($E6+V$2,Vychodiská!$J$9:$BH$15,6),HLOOKUP(VALUE(RIGHT($E6,4))+V$2,Vychodiská!$J$9:$BH$15,6,0)))*-1+($K6*IF(LEN($E6)=4,HLOOKUP($E6+V$2,Vychodiská!$J$9:$BH$15,7),HLOOKUP(VALUE(RIGHT($E6,4))+V$2,Vychodiská!$J$9:$BH$15,7,0)))*-1</f>
        <v>1780916.5660073648</v>
      </c>
      <c r="W6" s="73">
        <f>($F6*IF(LEN($E6)=4,HLOOKUP($E6+W$2,Vychodiská!$J$9:$BH$15,2,0),HLOOKUP(VALUE(RIGHT($E6,4))+W$2,Vychodiská!$J$9:$BH$15,2,0)))*-1+($G6*IF(LEN($E6)=4,HLOOKUP($E6+W$2,Vychodiská!$J$9:$BH$15,3,0),HLOOKUP(VALUE(RIGHT($E6,4))+W$2,Vychodiská!$J$9:$BH$15,3,0)))*-1+($H6*IF(LEN($E6)=4,HLOOKUP($E6+W$2,Vychodiská!$J$9:$BH$15,4,0),HLOOKUP(VALUE(RIGHT($E6,4))+W$2,Vychodiská!$J$9:$BH$15,4,0)))*-1+($I6*IF(LEN($E6)=4,HLOOKUP($E6+W$2,Vychodiská!$J$9:$BH$15,5,0),HLOOKUP(VALUE(RIGHT($E6,4))+W$2,Vychodiská!$J$9:$BH$15,5,0)))*-1+($J6*IF(LEN($E6)=4,HLOOKUP($E6+W$2,Vychodiská!$J$9:$BH$15,6),HLOOKUP(VALUE(RIGHT($E6,4))+W$2,Vychodiská!$J$9:$BH$15,6,0)))*-1+($K6*IF(LEN($E6)=4,HLOOKUP($E6+W$2,Vychodiská!$J$9:$BH$15,7),HLOOKUP(VALUE(RIGHT($E6,4))+W$2,Vychodiská!$J$9:$BH$15,7,0)))*-1</f>
        <v>1802287.5647994531</v>
      </c>
      <c r="X6" s="73">
        <f>($F6*IF(LEN($E6)=4,HLOOKUP($E6+X$2,Vychodiská!$J$9:$BH$15,2,0),HLOOKUP(VALUE(RIGHT($E6,4))+X$2,Vychodiská!$J$9:$BH$15,2,0)))*-1+($G6*IF(LEN($E6)=4,HLOOKUP($E6+X$2,Vychodiská!$J$9:$BH$15,3,0),HLOOKUP(VALUE(RIGHT($E6,4))+X$2,Vychodiská!$J$9:$BH$15,3,0)))*-1+($H6*IF(LEN($E6)=4,HLOOKUP($E6+X$2,Vychodiská!$J$9:$BH$15,4,0),HLOOKUP(VALUE(RIGHT($E6,4))+X$2,Vychodiská!$J$9:$BH$15,4,0)))*-1+($I6*IF(LEN($E6)=4,HLOOKUP($E6+X$2,Vychodiská!$J$9:$BH$15,5,0),HLOOKUP(VALUE(RIGHT($E6,4))+X$2,Vychodiská!$J$9:$BH$15,5,0)))*-1+($J6*IF(LEN($E6)=4,HLOOKUP($E6+X$2,Vychodiská!$J$9:$BH$15,6),HLOOKUP(VALUE(RIGHT($E6,4))+X$2,Vychodiská!$J$9:$BH$15,6,0)))*-1+($K6*IF(LEN($E6)=4,HLOOKUP($E6+X$2,Vychodiská!$J$9:$BH$15,7),HLOOKUP(VALUE(RIGHT($E6,4))+X$2,Vychodiská!$J$9:$BH$15,7,0)))*-1</f>
        <v>1823915.0155770467</v>
      </c>
      <c r="Y6" s="73">
        <f>($F6*IF(LEN($E6)=4,HLOOKUP($E6+Y$2,Vychodiská!$J$9:$BH$15,2,0),HLOOKUP(VALUE(RIGHT($E6,4))+Y$2,Vychodiská!$J$9:$BH$15,2,0)))*-1+($G6*IF(LEN($E6)=4,HLOOKUP($E6+Y$2,Vychodiská!$J$9:$BH$15,3,0),HLOOKUP(VALUE(RIGHT($E6,4))+Y$2,Vychodiská!$J$9:$BH$15,3,0)))*-1+($H6*IF(LEN($E6)=4,HLOOKUP($E6+Y$2,Vychodiská!$J$9:$BH$15,4,0),HLOOKUP(VALUE(RIGHT($E6,4))+Y$2,Vychodiská!$J$9:$BH$15,4,0)))*-1+($I6*IF(LEN($E6)=4,HLOOKUP($E6+Y$2,Vychodiská!$J$9:$BH$15,5,0),HLOOKUP(VALUE(RIGHT($E6,4))+Y$2,Vychodiská!$J$9:$BH$15,5,0)))*-1+($J6*IF(LEN($E6)=4,HLOOKUP($E6+Y$2,Vychodiská!$J$9:$BH$15,6),HLOOKUP(VALUE(RIGHT($E6,4))+Y$2,Vychodiská!$J$9:$BH$15,6,0)))*-1+($K6*IF(LEN($E6)=4,HLOOKUP($E6+Y$2,Vychodiská!$J$9:$BH$15,7),HLOOKUP(VALUE(RIGHT($E6,4))+Y$2,Vychodiská!$J$9:$BH$15,7,0)))*-1</f>
        <v>1845801.9957639715</v>
      </c>
      <c r="Z6" s="73">
        <f>($F6*IF(LEN($E6)=4,HLOOKUP($E6+Z$2,Vychodiská!$J$9:$BH$15,2,0),HLOOKUP(VALUE(RIGHT($E6,4))+Z$2,Vychodiská!$J$9:$BH$15,2,0)))*-1+($G6*IF(LEN($E6)=4,HLOOKUP($E6+Z$2,Vychodiská!$J$9:$BH$15,3,0),HLOOKUP(VALUE(RIGHT($E6,4))+Z$2,Vychodiská!$J$9:$BH$15,3,0)))*-1+($H6*IF(LEN($E6)=4,HLOOKUP($E6+Z$2,Vychodiská!$J$9:$BH$15,4,0),HLOOKUP(VALUE(RIGHT($E6,4))+Z$2,Vychodiská!$J$9:$BH$15,4,0)))*-1+($I6*IF(LEN($E6)=4,HLOOKUP($E6+Z$2,Vychodiská!$J$9:$BH$15,5,0),HLOOKUP(VALUE(RIGHT($E6,4))+Z$2,Vychodiská!$J$9:$BH$15,5,0)))*-1+($J6*IF(LEN($E6)=4,HLOOKUP($E6+Z$2,Vychodiská!$J$9:$BH$15,6),HLOOKUP(VALUE(RIGHT($E6,4))+Z$2,Vychodiská!$J$9:$BH$15,6,0)))*-1+($K6*IF(LEN($E6)=4,HLOOKUP($E6+Z$2,Vychodiská!$J$9:$BH$15,7),HLOOKUP(VALUE(RIGHT($E6,4))+Z$2,Vychodiská!$J$9:$BH$15,7,0)))*-1</f>
        <v>1864260.015721611</v>
      </c>
      <c r="AA6" s="73">
        <f>($F6*IF(LEN($E6)=4,HLOOKUP($E6+AA$2,Vychodiská!$J$9:$BH$15,2,0),HLOOKUP(VALUE(RIGHT($E6,4))+AA$2,Vychodiská!$J$9:$BH$15,2,0)))*-1+($G6*IF(LEN($E6)=4,HLOOKUP($E6+AA$2,Vychodiská!$J$9:$BH$15,3,0),HLOOKUP(VALUE(RIGHT($E6,4))+AA$2,Vychodiská!$J$9:$BH$15,3,0)))*-1+($H6*IF(LEN($E6)=4,HLOOKUP($E6+AA$2,Vychodiská!$J$9:$BH$15,4,0),HLOOKUP(VALUE(RIGHT($E6,4))+AA$2,Vychodiská!$J$9:$BH$15,4,0)))*-1+($I6*IF(LEN($E6)=4,HLOOKUP($E6+AA$2,Vychodiská!$J$9:$BH$15,5,0),HLOOKUP(VALUE(RIGHT($E6,4))+AA$2,Vychodiská!$J$9:$BH$15,5,0)))*-1+($J6*IF(LEN($E6)=4,HLOOKUP($E6+AA$2,Vychodiská!$J$9:$BH$15,6),HLOOKUP(VALUE(RIGHT($E6,4))+AA$2,Vychodiská!$J$9:$BH$15,6,0)))*-1+($K6*IF(LEN($E6)=4,HLOOKUP($E6+AA$2,Vychodiská!$J$9:$BH$15,7),HLOOKUP(VALUE(RIGHT($E6,4))+AA$2,Vychodiská!$J$9:$BH$15,7,0)))*-1</f>
        <v>1882902.6158788272</v>
      </c>
      <c r="AB6" s="73">
        <f>($F6*IF(LEN($E6)=4,HLOOKUP($E6+AB$2,Vychodiská!$J$9:$BH$15,2,0),HLOOKUP(VALUE(RIGHT($E6,4))+AB$2,Vychodiská!$J$9:$BH$15,2,0)))*-1+($G6*IF(LEN($E6)=4,HLOOKUP($E6+AB$2,Vychodiská!$J$9:$BH$15,3,0),HLOOKUP(VALUE(RIGHT($E6,4))+AB$2,Vychodiská!$J$9:$BH$15,3,0)))*-1+($H6*IF(LEN($E6)=4,HLOOKUP($E6+AB$2,Vychodiská!$J$9:$BH$15,4,0),HLOOKUP(VALUE(RIGHT($E6,4))+AB$2,Vychodiská!$J$9:$BH$15,4,0)))*-1+($I6*IF(LEN($E6)=4,HLOOKUP($E6+AB$2,Vychodiská!$J$9:$BH$15,5,0),HLOOKUP(VALUE(RIGHT($E6,4))+AB$2,Vychodiská!$J$9:$BH$15,5,0)))*-1+($J6*IF(LEN($E6)=4,HLOOKUP($E6+AB$2,Vychodiská!$J$9:$BH$15,6),HLOOKUP(VALUE(RIGHT($E6,4))+AB$2,Vychodiská!$J$9:$BH$15,6,0)))*-1+($K6*IF(LEN($E6)=4,HLOOKUP($E6+AB$2,Vychodiská!$J$9:$BH$15,7),HLOOKUP(VALUE(RIGHT($E6,4))+AB$2,Vychodiská!$J$9:$BH$15,7,0)))*-1</f>
        <v>1901731.6420376156</v>
      </c>
      <c r="AC6" s="73">
        <f>($F6*IF(LEN($E6)=4,HLOOKUP($E6+AC$2,Vychodiská!$J$9:$BH$15,2,0),HLOOKUP(VALUE(RIGHT($E6,4))+AC$2,Vychodiská!$J$9:$BH$15,2,0)))*-1+($G6*IF(LEN($E6)=4,HLOOKUP($E6+AC$2,Vychodiská!$J$9:$BH$15,3,0),HLOOKUP(VALUE(RIGHT($E6,4))+AC$2,Vychodiská!$J$9:$BH$15,3,0)))*-1+($H6*IF(LEN($E6)=4,HLOOKUP($E6+AC$2,Vychodiská!$J$9:$BH$15,4,0),HLOOKUP(VALUE(RIGHT($E6,4))+AC$2,Vychodiská!$J$9:$BH$15,4,0)))*-1+($I6*IF(LEN($E6)=4,HLOOKUP($E6+AC$2,Vychodiská!$J$9:$BH$15,5,0),HLOOKUP(VALUE(RIGHT($E6,4))+AC$2,Vychodiská!$J$9:$BH$15,5,0)))*-1+($J6*IF(LEN($E6)=4,HLOOKUP($E6+AC$2,Vychodiská!$J$9:$BH$15,6),HLOOKUP(VALUE(RIGHT($E6,4))+AC$2,Vychodiská!$J$9:$BH$15,6,0)))*-1+($K6*IF(LEN($E6)=4,HLOOKUP($E6+AC$2,Vychodiská!$J$9:$BH$15,7),HLOOKUP(VALUE(RIGHT($E6,4))+AC$2,Vychodiská!$J$9:$BH$15,7,0)))*-1</f>
        <v>1920748.9584579915</v>
      </c>
      <c r="AD6" s="73">
        <f>($F6*IF(LEN($E6)=4,HLOOKUP($E6+AD$2,Vychodiská!$J$9:$BH$15,2,0),HLOOKUP(VALUE(RIGHT($E6,4))+AD$2,Vychodiská!$J$9:$BH$15,2,0)))*-1+($G6*IF(LEN($E6)=4,HLOOKUP($E6+AD$2,Vychodiská!$J$9:$BH$15,3,0),HLOOKUP(VALUE(RIGHT($E6,4))+AD$2,Vychodiská!$J$9:$BH$15,3,0)))*-1+($H6*IF(LEN($E6)=4,HLOOKUP($E6+AD$2,Vychodiská!$J$9:$BH$15,4,0),HLOOKUP(VALUE(RIGHT($E6,4))+AD$2,Vychodiská!$J$9:$BH$15,4,0)))*-1+($I6*IF(LEN($E6)=4,HLOOKUP($E6+AD$2,Vychodiská!$J$9:$BH$15,5,0),HLOOKUP(VALUE(RIGHT($E6,4))+AD$2,Vychodiská!$J$9:$BH$15,5,0)))*-1+($J6*IF(LEN($E6)=4,HLOOKUP($E6+AD$2,Vychodiská!$J$9:$BH$15,6),HLOOKUP(VALUE(RIGHT($E6,4))+AD$2,Vychodiská!$J$9:$BH$15,6,0)))*-1+($K6*IF(LEN($E6)=4,HLOOKUP($E6+AD$2,Vychodiská!$J$9:$BH$15,7),HLOOKUP(VALUE(RIGHT($E6,4))+AD$2,Vychodiská!$J$9:$BH$15,7,0)))*-1</f>
        <v>1939956.4480425713</v>
      </c>
      <c r="AE6" s="73">
        <f>($F6*IF(LEN($E6)=4,HLOOKUP($E6+AE$2,Vychodiská!$J$9:$BH$15,2,0),HLOOKUP(VALUE(RIGHT($E6,4))+AE$2,Vychodiská!$J$9:$BH$15,2,0)))*-1+($G6*IF(LEN($E6)=4,HLOOKUP($E6+AE$2,Vychodiská!$J$9:$BH$15,3,0),HLOOKUP(VALUE(RIGHT($E6,4))+AE$2,Vychodiská!$J$9:$BH$15,3,0)))*-1+($H6*IF(LEN($E6)=4,HLOOKUP($E6+AE$2,Vychodiská!$J$9:$BH$15,4,0),HLOOKUP(VALUE(RIGHT($E6,4))+AE$2,Vychodiská!$J$9:$BH$15,4,0)))*-1+($I6*IF(LEN($E6)=4,HLOOKUP($E6+AE$2,Vychodiská!$J$9:$BH$15,5,0),HLOOKUP(VALUE(RIGHT($E6,4))+AE$2,Vychodiská!$J$9:$BH$15,5,0)))*-1+($J6*IF(LEN($E6)=4,HLOOKUP($E6+AE$2,Vychodiská!$J$9:$BH$15,6),HLOOKUP(VALUE(RIGHT($E6,4))+AE$2,Vychodiská!$J$9:$BH$15,6,0)))*-1+($K6*IF(LEN($E6)=4,HLOOKUP($E6+AE$2,Vychodiská!$J$9:$BH$15,7),HLOOKUP(VALUE(RIGHT($E6,4))+AE$2,Vychodiská!$J$9:$BH$15,7,0)))*-1</f>
        <v>1959356.0125229971</v>
      </c>
      <c r="AF6" s="73">
        <f>($F6*IF(LEN($E6)=4,HLOOKUP($E6+AF$2,Vychodiská!$J$9:$BH$15,2,0),HLOOKUP(VALUE(RIGHT($E6,4))+AF$2,Vychodiská!$J$9:$BH$15,2,0)))*-1+($G6*IF(LEN($E6)=4,HLOOKUP($E6+AF$2,Vychodiská!$J$9:$BH$15,3,0),HLOOKUP(VALUE(RIGHT($E6,4))+AF$2,Vychodiská!$J$9:$BH$15,3,0)))*-1+($H6*IF(LEN($E6)=4,HLOOKUP($E6+AF$2,Vychodiská!$J$9:$BH$15,4,0),HLOOKUP(VALUE(RIGHT($E6,4))+AF$2,Vychodiská!$J$9:$BH$15,4,0)))*-1+($I6*IF(LEN($E6)=4,HLOOKUP($E6+AF$2,Vychodiská!$J$9:$BH$15,5,0),HLOOKUP(VALUE(RIGHT($E6,4))+AF$2,Vychodiská!$J$9:$BH$15,5,0)))*-1+($J6*IF(LEN($E6)=4,HLOOKUP($E6+AF$2,Vychodiská!$J$9:$BH$15,6),HLOOKUP(VALUE(RIGHT($E6,4))+AF$2,Vychodiská!$J$9:$BH$15,6,0)))*-1+($K6*IF(LEN($E6)=4,HLOOKUP($E6+AF$2,Vychodiská!$J$9:$BH$15,7),HLOOKUP(VALUE(RIGHT($E6,4))+AF$2,Vychodiská!$J$9:$BH$15,7,0)))*-1</f>
        <v>1978949.572648227</v>
      </c>
      <c r="AG6" s="73">
        <f>($F6*IF(LEN($E6)=4,HLOOKUP($E6+AG$2,Vychodiská!$J$9:$BH$15,2,0),HLOOKUP(VALUE(RIGHT($E6,4))+AG$2,Vychodiská!$J$9:$BH$15,2,0)))*-1+($G6*IF(LEN($E6)=4,HLOOKUP($E6+AG$2,Vychodiská!$J$9:$BH$15,3,0),HLOOKUP(VALUE(RIGHT($E6,4))+AG$2,Vychodiská!$J$9:$BH$15,3,0)))*-1+($H6*IF(LEN($E6)=4,HLOOKUP($E6+AG$2,Vychodiská!$J$9:$BH$15,4,0),HLOOKUP(VALUE(RIGHT($E6,4))+AG$2,Vychodiská!$J$9:$BH$15,4,0)))*-1+($I6*IF(LEN($E6)=4,HLOOKUP($E6+AG$2,Vychodiská!$J$9:$BH$15,5,0),HLOOKUP(VALUE(RIGHT($E6,4))+AG$2,Vychodiská!$J$9:$BH$15,5,0)))*-1+($J6*IF(LEN($E6)=4,HLOOKUP($E6+AG$2,Vychodiská!$J$9:$BH$15,6),HLOOKUP(VALUE(RIGHT($E6,4))+AG$2,Vychodiská!$J$9:$BH$15,6,0)))*-1+($K6*IF(LEN($E6)=4,HLOOKUP($E6+AG$2,Vychodiská!$J$9:$BH$15,7),HLOOKUP(VALUE(RIGHT($E6,4))+AG$2,Vychodiská!$J$9:$BH$15,7,0)))*-1</f>
        <v>1998739.0683747092</v>
      </c>
      <c r="AH6" s="73">
        <f>($F6*IF(LEN($E6)=4,HLOOKUP($E6+AH$2,Vychodiská!$J$9:$BH$15,2,0),HLOOKUP(VALUE(RIGHT($E6,4))+AH$2,Vychodiská!$J$9:$BH$15,2,0)))*-1+($G6*IF(LEN($E6)=4,HLOOKUP($E6+AH$2,Vychodiská!$J$9:$BH$15,3,0),HLOOKUP(VALUE(RIGHT($E6,4))+AH$2,Vychodiská!$J$9:$BH$15,3,0)))*-1+($H6*IF(LEN($E6)=4,HLOOKUP($E6+AH$2,Vychodiská!$J$9:$BH$15,4,0),HLOOKUP(VALUE(RIGHT($E6,4))+AH$2,Vychodiská!$J$9:$BH$15,4,0)))*-1+($I6*IF(LEN($E6)=4,HLOOKUP($E6+AH$2,Vychodiská!$J$9:$BH$15,5,0),HLOOKUP(VALUE(RIGHT($E6,4))+AH$2,Vychodiská!$J$9:$BH$15,5,0)))*-1+($J6*IF(LEN($E6)=4,HLOOKUP($E6+AH$2,Vychodiská!$J$9:$BH$15,6),HLOOKUP(VALUE(RIGHT($E6,4))+AH$2,Vychodiská!$J$9:$BH$15,6,0)))*-1+($K6*IF(LEN($E6)=4,HLOOKUP($E6+AH$2,Vychodiská!$J$9:$BH$15,7),HLOOKUP(VALUE(RIGHT($E6,4))+AH$2,Vychodiská!$J$9:$BH$15,7,0)))*-1</f>
        <v>2018726.4590584564</v>
      </c>
      <c r="AI6" s="73">
        <f>($F6*IF(LEN($E6)=4,HLOOKUP($E6+AI$2,Vychodiská!$J$9:$BH$15,2,0),HLOOKUP(VALUE(RIGHT($E6,4))+AI$2,Vychodiská!$J$9:$BH$15,2,0)))*-1+($G6*IF(LEN($E6)=4,HLOOKUP($E6+AI$2,Vychodiská!$J$9:$BH$15,3,0),HLOOKUP(VALUE(RIGHT($E6,4))+AI$2,Vychodiská!$J$9:$BH$15,3,0)))*-1+($H6*IF(LEN($E6)=4,HLOOKUP($E6+AI$2,Vychodiská!$J$9:$BH$15,4,0),HLOOKUP(VALUE(RIGHT($E6,4))+AI$2,Vychodiská!$J$9:$BH$15,4,0)))*-1+($I6*IF(LEN($E6)=4,HLOOKUP($E6+AI$2,Vychodiská!$J$9:$BH$15,5,0),HLOOKUP(VALUE(RIGHT($E6,4))+AI$2,Vychodiská!$J$9:$BH$15,5,0)))*-1+($J6*IF(LEN($E6)=4,HLOOKUP($E6+AI$2,Vychodiská!$J$9:$BH$15,6),HLOOKUP(VALUE(RIGHT($E6,4))+AI$2,Vychodiská!$J$9:$BH$15,6,0)))*-1+($K6*IF(LEN($E6)=4,HLOOKUP($E6+AI$2,Vychodiská!$J$9:$BH$15,7),HLOOKUP(VALUE(RIGHT($E6,4))+AI$2,Vychodiská!$J$9:$BH$15,7,0)))*-1</f>
        <v>2038913.723649041</v>
      </c>
      <c r="AJ6" s="73">
        <f>($F6*IF(LEN($E6)=4,HLOOKUP($E6+AJ$2,Vychodiská!$J$9:$BH$15,2,0),HLOOKUP(VALUE(RIGHT($E6,4))+AJ$2,Vychodiská!$J$9:$BH$15,2,0)))*-1+($G6*IF(LEN($E6)=4,HLOOKUP($E6+AJ$2,Vychodiská!$J$9:$BH$15,3,0),HLOOKUP(VALUE(RIGHT($E6,4))+AJ$2,Vychodiská!$J$9:$BH$15,3,0)))*-1+($H6*IF(LEN($E6)=4,HLOOKUP($E6+AJ$2,Vychodiská!$J$9:$BH$15,4,0),HLOOKUP(VALUE(RIGHT($E6,4))+AJ$2,Vychodiská!$J$9:$BH$15,4,0)))*-1+($I6*IF(LEN($E6)=4,HLOOKUP($E6+AJ$2,Vychodiská!$J$9:$BH$15,5,0),HLOOKUP(VALUE(RIGHT($E6,4))+AJ$2,Vychodiská!$J$9:$BH$15,5,0)))*-1+($J6*IF(LEN($E6)=4,HLOOKUP($E6+AJ$2,Vychodiská!$J$9:$BH$15,6),HLOOKUP(VALUE(RIGHT($E6,4))+AJ$2,Vychodiská!$J$9:$BH$15,6,0)))*-1+($K6*IF(LEN($E6)=4,HLOOKUP($E6+AJ$2,Vychodiská!$J$9:$BH$15,7),HLOOKUP(VALUE(RIGHT($E6,4))+AJ$2,Vychodiská!$J$9:$BH$15,7,0)))*-1</f>
        <v>2065419.6020564784</v>
      </c>
      <c r="AK6" s="73">
        <f>($F6*IF(LEN($E6)=4,HLOOKUP($E6+AK$2,Vychodiská!$J$9:$BH$15,2,0),HLOOKUP(VALUE(RIGHT($E6,4))+AK$2,Vychodiská!$J$9:$BH$15,2,0)))*-1+($G6*IF(LEN($E6)=4,HLOOKUP($E6+AK$2,Vychodiská!$J$9:$BH$15,3,0),HLOOKUP(VALUE(RIGHT($E6,4))+AK$2,Vychodiská!$J$9:$BH$15,3,0)))*-1+($H6*IF(LEN($E6)=4,HLOOKUP($E6+AK$2,Vychodiská!$J$9:$BH$15,4,0),HLOOKUP(VALUE(RIGHT($E6,4))+AK$2,Vychodiská!$J$9:$BH$15,4,0)))*-1+($I6*IF(LEN($E6)=4,HLOOKUP($E6+AK$2,Vychodiská!$J$9:$BH$15,5,0),HLOOKUP(VALUE(RIGHT($E6,4))+AK$2,Vychodiská!$J$9:$BH$15,5,0)))*-1+($J6*IF(LEN($E6)=4,HLOOKUP($E6+AK$2,Vychodiská!$J$9:$BH$15,6),HLOOKUP(VALUE(RIGHT($E6,4))+AK$2,Vychodiská!$J$9:$BH$15,6,0)))*-1+($K6*IF(LEN($E6)=4,HLOOKUP($E6+AK$2,Vychodiská!$J$9:$BH$15,7),HLOOKUP(VALUE(RIGHT($E6,4))+AK$2,Vychodiská!$J$9:$BH$15,7,0)))*-1</f>
        <v>2092270.0568832122</v>
      </c>
      <c r="AL6" s="73">
        <f>($F6*IF(LEN($E6)=4,HLOOKUP($E6+AL$2,Vychodiská!$J$9:$BH$15,2,0),HLOOKUP(VALUE(RIGHT($E6,4))+AL$2,Vychodiská!$J$9:$BH$15,2,0)))*-1+($G6*IF(LEN($E6)=4,HLOOKUP($E6+AL$2,Vychodiská!$J$9:$BH$15,3,0),HLOOKUP(VALUE(RIGHT($E6,4))+AL$2,Vychodiská!$J$9:$BH$15,3,0)))*-1+($H6*IF(LEN($E6)=4,HLOOKUP($E6+AL$2,Vychodiská!$J$9:$BH$15,4,0),HLOOKUP(VALUE(RIGHT($E6,4))+AL$2,Vychodiská!$J$9:$BH$15,4,0)))*-1+($I6*IF(LEN($E6)=4,HLOOKUP($E6+AL$2,Vychodiská!$J$9:$BH$15,5,0),HLOOKUP(VALUE(RIGHT($E6,4))+AL$2,Vychodiská!$J$9:$BH$15,5,0)))*-1+($J6*IF(LEN($E6)=4,HLOOKUP($E6+AL$2,Vychodiská!$J$9:$BH$15,6),HLOOKUP(VALUE(RIGHT($E6,4))+AL$2,Vychodiská!$J$9:$BH$15,6,0)))*-1+($K6*IF(LEN($E6)=4,HLOOKUP($E6+AL$2,Vychodiská!$J$9:$BH$15,7),HLOOKUP(VALUE(RIGHT($E6,4))+AL$2,Vychodiská!$J$9:$BH$15,7,0)))*-1</f>
        <v>2119469.5676226937</v>
      </c>
      <c r="AM6" s="73">
        <f>($F6*IF(LEN($E6)=4,HLOOKUP($E6+AM$2,Vychodiská!$J$9:$BH$15,2,0),HLOOKUP(VALUE(RIGHT($E6,4))+AM$2,Vychodiská!$J$9:$BH$15,2,0)))*-1+($G6*IF(LEN($E6)=4,HLOOKUP($E6+AM$2,Vychodiská!$J$9:$BH$15,3,0),HLOOKUP(VALUE(RIGHT($E6,4))+AM$2,Vychodiská!$J$9:$BH$15,3,0)))*-1+($H6*IF(LEN($E6)=4,HLOOKUP($E6+AM$2,Vychodiská!$J$9:$BH$15,4,0),HLOOKUP(VALUE(RIGHT($E6,4))+AM$2,Vychodiská!$J$9:$BH$15,4,0)))*-1+($I6*IF(LEN($E6)=4,HLOOKUP($E6+AM$2,Vychodiská!$J$9:$BH$15,5,0),HLOOKUP(VALUE(RIGHT($E6,4))+AM$2,Vychodiská!$J$9:$BH$15,5,0)))*-1+($J6*IF(LEN($E6)=4,HLOOKUP($E6+AM$2,Vychodiská!$J$9:$BH$15,6),HLOOKUP(VALUE(RIGHT($E6,4))+AM$2,Vychodiská!$J$9:$BH$15,6,0)))*-1+($K6*IF(LEN($E6)=4,HLOOKUP($E6+AM$2,Vychodiská!$J$9:$BH$15,7),HLOOKUP(VALUE(RIGHT($E6,4))+AM$2,Vychodiská!$J$9:$BH$15,7,0)))*-1</f>
        <v>2147022.6720017889</v>
      </c>
      <c r="AN6" s="73">
        <f>($F6*IF(LEN($E6)=4,HLOOKUP($E6+AN$2,Vychodiská!$J$9:$BH$15,2,0),HLOOKUP(VALUE(RIGHT($E6,4))+AN$2,Vychodiská!$J$9:$BH$15,2,0)))*-1+($G6*IF(LEN($E6)=4,HLOOKUP($E6+AN$2,Vychodiská!$J$9:$BH$15,3,0),HLOOKUP(VALUE(RIGHT($E6,4))+AN$2,Vychodiská!$J$9:$BH$15,3,0)))*-1+($H6*IF(LEN($E6)=4,HLOOKUP($E6+AN$2,Vychodiská!$J$9:$BH$15,4,0),HLOOKUP(VALUE(RIGHT($E6,4))+AN$2,Vychodiská!$J$9:$BH$15,4,0)))*-1+($I6*IF(LEN($E6)=4,HLOOKUP($E6+AN$2,Vychodiská!$J$9:$BH$15,5,0),HLOOKUP(VALUE(RIGHT($E6,4))+AN$2,Vychodiská!$J$9:$BH$15,5,0)))*-1+($J6*IF(LEN($E6)=4,HLOOKUP($E6+AN$2,Vychodiská!$J$9:$BH$15,6),HLOOKUP(VALUE(RIGHT($E6,4))+AN$2,Vychodiská!$J$9:$BH$15,6,0)))*-1+($K6*IF(LEN($E6)=4,HLOOKUP($E6+AN$2,Vychodiská!$J$9:$BH$15,7),HLOOKUP(VALUE(RIGHT($E6,4))+AN$2,Vychodiská!$J$9:$BH$15,7,0)))*-1</f>
        <v>2174933.9667378115</v>
      </c>
      <c r="AO6" s="74">
        <f>($F6*IF(LEN($E6)=4,HLOOKUP($E6+AO$2,Vychodiská!$J$9:$BH$15,2,0),HLOOKUP(VALUE(RIGHT($E6,4))+AO$2,Vychodiská!$J$9:$BH$15,2,0)))*-1+($G6*IF(LEN($E6)=4,HLOOKUP($E6+AO$2,Vychodiská!$J$9:$BH$15,3,0),HLOOKUP(VALUE(RIGHT($E6,4))+AO$2,Vychodiská!$J$9:$BH$15,3,0)))*-1+($H6*IF(LEN($E6)=4,HLOOKUP($E6+AO$2,Vychodiská!$J$9:$BH$15,4,0),HLOOKUP(VALUE(RIGHT($E6,4))+AO$2,Vychodiská!$J$9:$BH$15,4,0)))*-1+($I6*IF(LEN($E6)=4,HLOOKUP($E6+AO$2,Vychodiská!$J$9:$BH$15,5,0),HLOOKUP(VALUE(RIGHT($E6,4))+AO$2,Vychodiská!$J$9:$BH$15,5,0)))*-1+($J6*IF(LEN($E6)=4,HLOOKUP($E6+AO$2,Vychodiská!$J$9:$BH$15,6),HLOOKUP(VALUE(RIGHT($E6,4))+AO$2,Vychodiská!$J$9:$BH$15,6,0)))*-1+($K6*IF(LEN($E6)=4,HLOOKUP($E6+AO$2,Vychodiská!$J$9:$BH$15,7),HLOOKUP(VALUE(RIGHT($E6,4))+AO$2,Vychodiská!$J$9:$BH$15,7,0)))*-1</f>
        <v>2203208.108305403</v>
      </c>
      <c r="AP6" s="73">
        <f t="shared" si="1"/>
        <v>1557460.8099979521</v>
      </c>
      <c r="AQ6" s="73">
        <f>SUM($L6:M6)</f>
        <v>3141398.4537658691</v>
      </c>
      <c r="AR6" s="73">
        <f>SUM($L6:N6)</f>
        <v>4752263.0374778407</v>
      </c>
      <c r="AS6" s="73">
        <f>SUM($L6:O6)</f>
        <v>6390512.3191129155</v>
      </c>
      <c r="AT6" s="73">
        <f>SUM($L6:P6)</f>
        <v>8048420.5921276119</v>
      </c>
      <c r="AU6" s="73">
        <f>SUM($L6:Q6)</f>
        <v>9726223.7644184846</v>
      </c>
      <c r="AV6" s="73">
        <f>SUM($L6:R6)</f>
        <v>11424160.574776847</v>
      </c>
      <c r="AW6" s="73">
        <f>SUM($L6:S6)</f>
        <v>13142472.62685951</v>
      </c>
      <c r="AX6" s="73">
        <f>SUM($L6:T6)</f>
        <v>14881404.423567165</v>
      </c>
      <c r="AY6" s="73">
        <f>SUM($L6:U6)</f>
        <v>16641203.401835311</v>
      </c>
      <c r="AZ6" s="73">
        <f>SUM($L6:V6)</f>
        <v>18422119.967842676</v>
      </c>
      <c r="BA6" s="73">
        <f>SUM($L6:W6)</f>
        <v>20224407.53264213</v>
      </c>
      <c r="BB6" s="73">
        <f>SUM($L6:X6)</f>
        <v>22048322.548219178</v>
      </c>
      <c r="BC6" s="73">
        <f>SUM($L6:Y6)</f>
        <v>23894124.54398315</v>
      </c>
      <c r="BD6" s="73">
        <f>SUM($L6:Z6)</f>
        <v>25758384.559704762</v>
      </c>
      <c r="BE6" s="73">
        <f>SUM($L6:AA6)</f>
        <v>27641287.17558359</v>
      </c>
      <c r="BF6" s="73">
        <f>SUM($L6:AB6)</f>
        <v>29543018.817621205</v>
      </c>
      <c r="BG6" s="73">
        <f>SUM($L6:AC6)</f>
        <v>31463767.776079196</v>
      </c>
      <c r="BH6" s="73">
        <f>SUM($L6:AD6)</f>
        <v>33403724.224121768</v>
      </c>
      <c r="BI6" s="73">
        <f>SUM($L6:AE6)</f>
        <v>35363080.236644767</v>
      </c>
      <c r="BJ6" s="73">
        <f>SUM($L6:AF6)</f>
        <v>37342029.809292994</v>
      </c>
      <c r="BK6" s="73">
        <f>SUM($L6:AG6)</f>
        <v>39340768.877667703</v>
      </c>
      <c r="BL6" s="73">
        <f>SUM($L6:AH6)</f>
        <v>41359495.336726159</v>
      </c>
      <c r="BM6" s="73">
        <f>SUM($L6:AI6)</f>
        <v>43398409.060375199</v>
      </c>
      <c r="BN6" s="73">
        <f>SUM($L6:AJ6)</f>
        <v>45463828.66243168</v>
      </c>
      <c r="BO6" s="73">
        <f>SUM($L6:AK6)</f>
        <v>47556098.719314888</v>
      </c>
      <c r="BP6" s="73">
        <f>SUM($L6:AL6)</f>
        <v>49675568.28693758</v>
      </c>
      <c r="BQ6" s="73">
        <f>SUM($L6:AM6)</f>
        <v>51822590.958939366</v>
      </c>
      <c r="BR6" s="73">
        <f>SUM($L6:AN6)</f>
        <v>53997524.92567718</v>
      </c>
      <c r="BS6" s="74">
        <f>SUM($L6:AO6)</f>
        <v>56200733.033982582</v>
      </c>
      <c r="BT6" s="76">
        <f>IF(CZ6=0,0,L6/((1+Vychodiská!$C$168)^emisie_ostatné!CZ6))</f>
        <v>1281326.8627766843</v>
      </c>
      <c r="BU6" s="73">
        <f>IF(DA6=0,0,M6/((1+Vychodiská!$C$168)^emisie_ostatné!DA6))</f>
        <v>1241056.5899465594</v>
      </c>
      <c r="BV6" s="73">
        <f>IF(DB6=0,0,N6/((1+Vychodiská!$C$168)^emisie_ostatné!DB6))</f>
        <v>1202051.9542625248</v>
      </c>
      <c r="BW6" s="73">
        <f>IF(DC6=0,0,O6/((1+Vychodiská!$C$168)^emisie_ostatné!DC6))</f>
        <v>1164273.178557131</v>
      </c>
      <c r="BX6" s="73">
        <f>IF(DD6=0,0,P6/((1+Vychodiská!$C$168)^emisie_ostatné!DD6))</f>
        <v>1122137.5778093492</v>
      </c>
      <c r="BY6" s="73">
        <f>IF(DE6=0,0,Q6/((1+Vychodiská!$C$168)^emisie_ostatné!DE6))</f>
        <v>1081526.8845172012</v>
      </c>
      <c r="BZ6" s="73">
        <f>IF(DF6=0,0,R6/((1+Vychodiská!$C$168)^emisie_ostatné!DF6))</f>
        <v>1042385.9115537215</v>
      </c>
      <c r="CA6" s="73">
        <f>IF(DG6=0,0,S6/((1+Vychodiská!$C$168)^emisie_ostatné!DG6))</f>
        <v>1004661.4690403488</v>
      </c>
      <c r="CB6" s="73">
        <f>IF(DH6=0,0,T6/((1+Vychodiská!$C$168)^emisie_ostatné!DH6))</f>
        <v>968302.29206555535</v>
      </c>
      <c r="CC6" s="73">
        <f>IF(DI6=0,0,U6/((1+Vychodiská!$C$168)^emisie_ostatné!DI6))</f>
        <v>933258.97101937316</v>
      </c>
      <c r="CD6" s="73">
        <f>IF(DJ6=0,0,V6/((1+Vychodiská!$C$168)^emisie_ostatné!DJ6))</f>
        <v>899483.88444914855</v>
      </c>
      <c r="CE6" s="73">
        <f>IF(DK6=0,0,W6/((1+Vychodiská!$C$168)^emisie_ostatné!DK6))</f>
        <v>866931.1343452743</v>
      </c>
      <c r="CF6" s="73">
        <f>IF(DL6=0,0,X6/((1+Vychodiská!$C$168)^emisie_ostatné!DL6))</f>
        <v>835556.48376896931</v>
      </c>
      <c r="CG6" s="73">
        <f>IF(DM6=0,0,Y6/((1+Vychodiská!$C$168)^emisie_ostatné!DM6))</f>
        <v>805317.29673733038</v>
      </c>
      <c r="CH6" s="73">
        <f>IF(DN6=0,0,Z6/((1+Vychodiská!$C$168)^emisie_ostatné!DN6))</f>
        <v>774638.54257590824</v>
      </c>
      <c r="CI6" s="73">
        <f>IF(DO6=0,0,AA6/((1+Vychodiská!$C$168)^emisie_ostatné!DO6))</f>
        <v>745128.50285873073</v>
      </c>
      <c r="CJ6" s="73">
        <f>IF(DP6=0,0,AB6/((1+Vychodiská!$C$168)^emisie_ostatné!DP6))</f>
        <v>716742.65513077925</v>
      </c>
      <c r="CK6" s="73">
        <f>IF(DQ6=0,0,AC6/((1+Vychodiská!$C$168)^emisie_ostatné!DQ6))</f>
        <v>689438.17303055897</v>
      </c>
      <c r="CL6" s="73">
        <f>IF(DR6=0,0,AD6/((1+Vychodiská!$C$168)^emisie_ostatné!DR6))</f>
        <v>663173.86167701392</v>
      </c>
      <c r="CM6" s="73">
        <f>IF(DS6=0,0,AE6/((1+Vychodiská!$C$168)^emisie_ostatné!DS6))</f>
        <v>637910.09551788948</v>
      </c>
      <c r="CN6" s="73">
        <f>IF(DT6=0,0,AF6/((1+Vychodiská!$C$168)^emisie_ostatné!DT6))</f>
        <v>613608.75854577939</v>
      </c>
      <c r="CO6" s="73">
        <f>IF(DU6=0,0,AG6/((1+Vychodiská!$C$168)^emisie_ostatné!DU6))</f>
        <v>590233.18679165444</v>
      </c>
      <c r="CP6" s="73">
        <f>IF(DV6=0,0,AH6/((1+Vychodiská!$C$168)^emisie_ostatné!DV6))</f>
        <v>567748.11300911522</v>
      </c>
      <c r="CQ6" s="73">
        <f>IF(DW6=0,0,AI6/((1+Vychodiská!$C$168)^emisie_ostatné!DW6))</f>
        <v>546119.61346591078</v>
      </c>
      <c r="CR6" s="73">
        <f>IF(DX6=0,0,AJ6/((1+Vychodiská!$C$168)^emisie_ostatné!DX6))</f>
        <v>526875.39851520734</v>
      </c>
      <c r="CS6" s="73">
        <f>IF(DY6=0,0,AK6/((1+Vychodiská!$C$168)^emisie_ostatné!DY6))</f>
        <v>508309.31304371887</v>
      </c>
      <c r="CT6" s="73">
        <f>IF(DZ6=0,0,AL6/((1+Vychodiská!$C$168)^emisie_ostatné!DZ6))</f>
        <v>490397.46106027369</v>
      </c>
      <c r="CU6" s="73">
        <f>IF(EA6=0,0,AM6/((1+Vychodiská!$C$168)^emisie_ostatné!EA6))</f>
        <v>473116.7886229115</v>
      </c>
      <c r="CV6" s="73">
        <f>IF(EB6=0,0,AN6/((1+Vychodiská!$C$168)^emisie_ostatné!EB6))</f>
        <v>456445.05416667543</v>
      </c>
      <c r="CW6" s="74">
        <f>IF(EC6=0,0,AO6/((1+Vychodiská!$C$168)^emisie_ostatné!EC6))</f>
        <v>440360.79987699259</v>
      </c>
      <c r="CX6" s="77">
        <f t="shared" si="4"/>
        <v>23888516.808738288</v>
      </c>
      <c r="CY6" s="73"/>
      <c r="CZ6" s="78">
        <f t="shared" si="2"/>
        <v>4</v>
      </c>
      <c r="DA6" s="78">
        <f t="shared" ref="DA6:EC6" si="6">IF(CZ6=0,0,IF(DA$2&gt;$D6,0,CZ6+1))</f>
        <v>5</v>
      </c>
      <c r="DB6" s="78">
        <f t="shared" si="6"/>
        <v>6</v>
      </c>
      <c r="DC6" s="78">
        <f t="shared" si="6"/>
        <v>7</v>
      </c>
      <c r="DD6" s="78">
        <f t="shared" si="6"/>
        <v>8</v>
      </c>
      <c r="DE6" s="78">
        <f t="shared" si="6"/>
        <v>9</v>
      </c>
      <c r="DF6" s="78">
        <f t="shared" si="6"/>
        <v>10</v>
      </c>
      <c r="DG6" s="78">
        <f t="shared" si="6"/>
        <v>11</v>
      </c>
      <c r="DH6" s="78">
        <f t="shared" si="6"/>
        <v>12</v>
      </c>
      <c r="DI6" s="78">
        <f t="shared" si="6"/>
        <v>13</v>
      </c>
      <c r="DJ6" s="78">
        <f t="shared" si="6"/>
        <v>14</v>
      </c>
      <c r="DK6" s="78">
        <f t="shared" si="6"/>
        <v>15</v>
      </c>
      <c r="DL6" s="78">
        <f t="shared" si="6"/>
        <v>16</v>
      </c>
      <c r="DM6" s="78">
        <f t="shared" si="6"/>
        <v>17</v>
      </c>
      <c r="DN6" s="78">
        <f t="shared" si="6"/>
        <v>18</v>
      </c>
      <c r="DO6" s="78">
        <f t="shared" si="6"/>
        <v>19</v>
      </c>
      <c r="DP6" s="78">
        <f t="shared" si="6"/>
        <v>20</v>
      </c>
      <c r="DQ6" s="78">
        <f t="shared" si="6"/>
        <v>21</v>
      </c>
      <c r="DR6" s="78">
        <f t="shared" si="6"/>
        <v>22</v>
      </c>
      <c r="DS6" s="78">
        <f t="shared" si="6"/>
        <v>23</v>
      </c>
      <c r="DT6" s="78">
        <f t="shared" si="6"/>
        <v>24</v>
      </c>
      <c r="DU6" s="78">
        <f t="shared" si="6"/>
        <v>25</v>
      </c>
      <c r="DV6" s="78">
        <f t="shared" si="6"/>
        <v>26</v>
      </c>
      <c r="DW6" s="78">
        <f t="shared" si="6"/>
        <v>27</v>
      </c>
      <c r="DX6" s="78">
        <f t="shared" si="6"/>
        <v>28</v>
      </c>
      <c r="DY6" s="78">
        <f t="shared" si="6"/>
        <v>29</v>
      </c>
      <c r="DZ6" s="78">
        <f t="shared" si="6"/>
        <v>30</v>
      </c>
      <c r="EA6" s="78">
        <f t="shared" si="6"/>
        <v>31</v>
      </c>
      <c r="EB6" s="78">
        <f t="shared" si="6"/>
        <v>32</v>
      </c>
      <c r="EC6" s="79">
        <f t="shared" si="6"/>
        <v>33</v>
      </c>
    </row>
    <row r="7" spans="1:133" s="80" customFormat="1" ht="31" customHeight="1" x14ac:dyDescent="0.35">
      <c r="A7" s="70">
        <v>5</v>
      </c>
      <c r="B7" s="71" t="s">
        <v>71</v>
      </c>
      <c r="C7" s="71" t="str">
        <f>INDEX(Data!$D$3:$D$29,MATCH(emisie_ostatné!A7,Data!$A$3:$A$29,0))</f>
        <v>Výmena tepelnej izolácie a oplechovania HV potrubí BA východ napájač JUH, Akumulácia tepelnej energie</v>
      </c>
      <c r="D7" s="72">
        <f>INDEX(Data!$M$3:$M$29,MATCH(emisie_ostatné!A7,Data!$A$3:$A$29,0))</f>
        <v>30</v>
      </c>
      <c r="E7" s="72">
        <f>INDEX(Data!$J$3:$J$29,MATCH(emisie_ostatné!A7,Data!$A$3:$A$29,0))</f>
        <v>2024</v>
      </c>
      <c r="F7" s="72">
        <f>INDEX(Data!$O$3:$O$29,MATCH(emisie_ostatné!A7,Data!$A$3:$A$29,0))</f>
        <v>-0.3</v>
      </c>
      <c r="G7" s="72">
        <f>INDEX(Data!$P$3:$P$29,MATCH(emisie_ostatné!A7,Data!$A$3:$A$29,0))</f>
        <v>0</v>
      </c>
      <c r="H7" s="72">
        <f>INDEX(Data!$Q$3:$Q$29,MATCH(emisie_ostatné!A7,Data!$A$3:$A$29,0))</f>
        <v>0</v>
      </c>
      <c r="I7" s="72">
        <f>INDEX(Data!$R$3:$R$29,MATCH(emisie_ostatné!A7,Data!$A$3:$A$29,0))</f>
        <v>0</v>
      </c>
      <c r="J7" s="72">
        <f>INDEX(Data!$S$3:$S$29,MATCH(emisie_ostatné!A7,Data!$A$3:$A$29,0))</f>
        <v>-2E-3</v>
      </c>
      <c r="K7" s="74">
        <f>INDEX(Data!$T$3:$T$29,MATCH(emisie_ostatné!A7,Data!$A$3:$A$29,0))</f>
        <v>0</v>
      </c>
      <c r="L7" s="73">
        <f>($F7*IF(LEN($E7)=4,HLOOKUP($E7+L$2,Vychodiská!$J$9:$BH$15,2,0),HLOOKUP(VALUE(RIGHT($E7,4))+L$2,Vychodiská!$J$9:$BH$15,2,0)))*-1+($G7*IF(LEN($E7)=4,HLOOKUP($E7+L$2,Vychodiská!$J$9:$BH$15,3,0),HLOOKUP(VALUE(RIGHT($E7,4))+L$2,Vychodiská!$J$9:$BH$15,3,0)))*-1+($H7*IF(LEN($E7)=4,HLOOKUP($E7+L$2,Vychodiská!$J$9:$BH$15,4,0),HLOOKUP(VALUE(RIGHT($E7,4))+L$2,Vychodiská!$J$9:$BH$15,4,0)))*-1+($I7*IF(LEN($E7)=4,HLOOKUP($E7+L$2,Vychodiská!$J$9:$BH$15,5,0),HLOOKUP(VALUE(RIGHT($E7,4))+L$2,Vychodiská!$J$9:$BH$15,5,0)))*-1+($J7*IF(LEN($E7)=4,HLOOKUP($E7+L$2,Vychodiská!$J$9:$BH$15,6),HLOOKUP(VALUE(RIGHT($E7,4))+L$2,Vychodiská!$J$9:$BH$15,6,0)))*-1+($K7*IF(LEN($E7)=4,HLOOKUP($E7+L$2,Vychodiská!$J$9:$BH$15,7),HLOOKUP(VALUE(RIGHT($E7,4))+L$2,Vychodiská!$J$9:$BH$15,7,0)))*-1</f>
        <v>11347.854730651914</v>
      </c>
      <c r="M7" s="73">
        <f>($F7*IF(LEN($E7)=4,HLOOKUP($E7+M$2,Vychodiská!$J$9:$BH$15,2,0),HLOOKUP(VALUE(RIGHT($E7,4))+M$2,Vychodiská!$J$9:$BH$15,2,0)))*-1+($G7*IF(LEN($E7)=4,HLOOKUP($E7+M$2,Vychodiská!$J$9:$BH$15,3,0),HLOOKUP(VALUE(RIGHT($E7,4))+M$2,Vychodiská!$J$9:$BH$15,3,0)))*-1+($H7*IF(LEN($E7)=4,HLOOKUP($E7+M$2,Vychodiská!$J$9:$BH$15,4,0),HLOOKUP(VALUE(RIGHT($E7,4))+M$2,Vychodiská!$J$9:$BH$15,4,0)))*-1+($I7*IF(LEN($E7)=4,HLOOKUP($E7+M$2,Vychodiská!$J$9:$BH$15,5,0),HLOOKUP(VALUE(RIGHT($E7,4))+M$2,Vychodiská!$J$9:$BH$15,5,0)))*-1+($J7*IF(LEN($E7)=4,HLOOKUP($E7+M$2,Vychodiská!$J$9:$BH$15,6),HLOOKUP(VALUE(RIGHT($E7,4))+M$2,Vychodiská!$J$9:$BH$15,6,0)))*-1+($K7*IF(LEN($E7)=4,HLOOKUP($E7+M$2,Vychodiská!$J$9:$BH$15,7),HLOOKUP(VALUE(RIGHT($E7,4))+M$2,Vychodiská!$J$9:$BH$15,7,0)))*-1</f>
        <v>11540.768261072997</v>
      </c>
      <c r="N7" s="73">
        <f>($F7*IF(LEN($E7)=4,HLOOKUP($E7+N$2,Vychodiská!$J$9:$BH$15,2,0),HLOOKUP(VALUE(RIGHT($E7,4))+N$2,Vychodiská!$J$9:$BH$15,2,0)))*-1+($G7*IF(LEN($E7)=4,HLOOKUP($E7+N$2,Vychodiská!$J$9:$BH$15,3,0),HLOOKUP(VALUE(RIGHT($E7,4))+N$2,Vychodiská!$J$9:$BH$15,3,0)))*-1+($H7*IF(LEN($E7)=4,HLOOKUP($E7+N$2,Vychodiská!$J$9:$BH$15,4,0),HLOOKUP(VALUE(RIGHT($E7,4))+N$2,Vychodiská!$J$9:$BH$15,4,0)))*-1+($I7*IF(LEN($E7)=4,HLOOKUP($E7+N$2,Vychodiská!$J$9:$BH$15,5,0),HLOOKUP(VALUE(RIGHT($E7,4))+N$2,Vychodiská!$J$9:$BH$15,5,0)))*-1+($J7*IF(LEN($E7)=4,HLOOKUP($E7+N$2,Vychodiská!$J$9:$BH$15,6),HLOOKUP(VALUE(RIGHT($E7,4))+N$2,Vychodiská!$J$9:$BH$15,6,0)))*-1+($K7*IF(LEN($E7)=4,HLOOKUP($E7+N$2,Vychodiská!$J$9:$BH$15,7),HLOOKUP(VALUE(RIGHT($E7,4))+N$2,Vychodiská!$J$9:$BH$15,7,0)))*-1</f>
        <v>11736.961321511237</v>
      </c>
      <c r="O7" s="73">
        <f>($F7*IF(LEN($E7)=4,HLOOKUP($E7+O$2,Vychodiská!$J$9:$BH$15,2,0),HLOOKUP(VALUE(RIGHT($E7,4))+O$2,Vychodiská!$J$9:$BH$15,2,0)))*-1+($G7*IF(LEN($E7)=4,HLOOKUP($E7+O$2,Vychodiská!$J$9:$BH$15,3,0),HLOOKUP(VALUE(RIGHT($E7,4))+O$2,Vychodiská!$J$9:$BH$15,3,0)))*-1+($H7*IF(LEN($E7)=4,HLOOKUP($E7+O$2,Vychodiská!$J$9:$BH$15,4,0),HLOOKUP(VALUE(RIGHT($E7,4))+O$2,Vychodiská!$J$9:$BH$15,4,0)))*-1+($I7*IF(LEN($E7)=4,HLOOKUP($E7+O$2,Vychodiská!$J$9:$BH$15,5,0),HLOOKUP(VALUE(RIGHT($E7,4))+O$2,Vychodiská!$J$9:$BH$15,5,0)))*-1+($J7*IF(LEN($E7)=4,HLOOKUP($E7+O$2,Vychodiská!$J$9:$BH$15,6),HLOOKUP(VALUE(RIGHT($E7,4))+O$2,Vychodiská!$J$9:$BH$15,6,0)))*-1+($K7*IF(LEN($E7)=4,HLOOKUP($E7+O$2,Vychodiská!$J$9:$BH$15,7),HLOOKUP(VALUE(RIGHT($E7,4))+O$2,Vychodiská!$J$9:$BH$15,7,0)))*-1</f>
        <v>11936.489663976929</v>
      </c>
      <c r="P7" s="73">
        <f>($F7*IF(LEN($E7)=4,HLOOKUP($E7+P$2,Vychodiská!$J$9:$BH$15,2,0),HLOOKUP(VALUE(RIGHT($E7,4))+P$2,Vychodiská!$J$9:$BH$15,2,0)))*-1+($G7*IF(LEN($E7)=4,HLOOKUP($E7+P$2,Vychodiská!$J$9:$BH$15,3,0),HLOOKUP(VALUE(RIGHT($E7,4))+P$2,Vychodiská!$J$9:$BH$15,3,0)))*-1+($H7*IF(LEN($E7)=4,HLOOKUP($E7+P$2,Vychodiská!$J$9:$BH$15,4,0),HLOOKUP(VALUE(RIGHT($E7,4))+P$2,Vychodiská!$J$9:$BH$15,4,0)))*-1+($I7*IF(LEN($E7)=4,HLOOKUP($E7+P$2,Vychodiská!$J$9:$BH$15,5,0),HLOOKUP(VALUE(RIGHT($E7,4))+P$2,Vychodiská!$J$9:$BH$15,5,0)))*-1+($J7*IF(LEN($E7)=4,HLOOKUP($E7+P$2,Vychodiská!$J$9:$BH$15,6),HLOOKUP(VALUE(RIGHT($E7,4))+P$2,Vychodiská!$J$9:$BH$15,6,0)))*-1+($K7*IF(LEN($E7)=4,HLOOKUP($E7+P$2,Vychodiská!$J$9:$BH$15,7),HLOOKUP(VALUE(RIGHT($E7,4))+P$2,Vychodiská!$J$9:$BH$15,7,0)))*-1</f>
        <v>12139.409988264535</v>
      </c>
      <c r="Q7" s="73">
        <f>($F7*IF(LEN($E7)=4,HLOOKUP($E7+Q$2,Vychodiská!$J$9:$BH$15,2,0),HLOOKUP(VALUE(RIGHT($E7,4))+Q$2,Vychodiská!$J$9:$BH$15,2,0)))*-1+($G7*IF(LEN($E7)=4,HLOOKUP($E7+Q$2,Vychodiská!$J$9:$BH$15,3,0),HLOOKUP(VALUE(RIGHT($E7,4))+Q$2,Vychodiská!$J$9:$BH$15,3,0)))*-1+($H7*IF(LEN($E7)=4,HLOOKUP($E7+Q$2,Vychodiská!$J$9:$BH$15,4,0),HLOOKUP(VALUE(RIGHT($E7,4))+Q$2,Vychodiská!$J$9:$BH$15,4,0)))*-1+($I7*IF(LEN($E7)=4,HLOOKUP($E7+Q$2,Vychodiská!$J$9:$BH$15,5,0),HLOOKUP(VALUE(RIGHT($E7,4))+Q$2,Vychodiská!$J$9:$BH$15,5,0)))*-1+($J7*IF(LEN($E7)=4,HLOOKUP($E7+Q$2,Vychodiská!$J$9:$BH$15,6),HLOOKUP(VALUE(RIGHT($E7,4))+Q$2,Vychodiská!$J$9:$BH$15,6,0)))*-1+($K7*IF(LEN($E7)=4,HLOOKUP($E7+Q$2,Vychodiská!$J$9:$BH$15,7),HLOOKUP(VALUE(RIGHT($E7,4))+Q$2,Vychodiská!$J$9:$BH$15,7,0)))*-1</f>
        <v>12345.77995806503</v>
      </c>
      <c r="R7" s="73">
        <f>($F7*IF(LEN($E7)=4,HLOOKUP($E7+R$2,Vychodiská!$J$9:$BH$15,2,0),HLOOKUP(VALUE(RIGHT($E7,4))+R$2,Vychodiská!$J$9:$BH$15,2,0)))*-1+($G7*IF(LEN($E7)=4,HLOOKUP($E7+R$2,Vychodiská!$J$9:$BH$15,3,0),HLOOKUP(VALUE(RIGHT($E7,4))+R$2,Vychodiská!$J$9:$BH$15,3,0)))*-1+($H7*IF(LEN($E7)=4,HLOOKUP($E7+R$2,Vychodiská!$J$9:$BH$15,4,0),HLOOKUP(VALUE(RIGHT($E7,4))+R$2,Vychodiská!$J$9:$BH$15,4,0)))*-1+($I7*IF(LEN($E7)=4,HLOOKUP($E7+R$2,Vychodiská!$J$9:$BH$15,5,0),HLOOKUP(VALUE(RIGHT($E7,4))+R$2,Vychodiská!$J$9:$BH$15,5,0)))*-1+($J7*IF(LEN($E7)=4,HLOOKUP($E7+R$2,Vychodiská!$J$9:$BH$15,6),HLOOKUP(VALUE(RIGHT($E7,4))+R$2,Vychodiská!$J$9:$BH$15,6,0)))*-1+($K7*IF(LEN($E7)=4,HLOOKUP($E7+R$2,Vychodiská!$J$9:$BH$15,7),HLOOKUP(VALUE(RIGHT($E7,4))+R$2,Vychodiská!$J$9:$BH$15,7,0)))*-1</f>
        <v>12493.929317561811</v>
      </c>
      <c r="S7" s="73">
        <f>($F7*IF(LEN($E7)=4,HLOOKUP($E7+S$2,Vychodiská!$J$9:$BH$15,2,0),HLOOKUP(VALUE(RIGHT($E7,4))+S$2,Vychodiská!$J$9:$BH$15,2,0)))*-1+($G7*IF(LEN($E7)=4,HLOOKUP($E7+S$2,Vychodiská!$J$9:$BH$15,3,0),HLOOKUP(VALUE(RIGHT($E7,4))+S$2,Vychodiská!$J$9:$BH$15,3,0)))*-1+($H7*IF(LEN($E7)=4,HLOOKUP($E7+S$2,Vychodiská!$J$9:$BH$15,4,0),HLOOKUP(VALUE(RIGHT($E7,4))+S$2,Vychodiská!$J$9:$BH$15,4,0)))*-1+($I7*IF(LEN($E7)=4,HLOOKUP($E7+S$2,Vychodiská!$J$9:$BH$15,5,0),HLOOKUP(VALUE(RIGHT($E7,4))+S$2,Vychodiská!$J$9:$BH$15,5,0)))*-1+($J7*IF(LEN($E7)=4,HLOOKUP($E7+S$2,Vychodiská!$J$9:$BH$15,6),HLOOKUP(VALUE(RIGHT($E7,4))+S$2,Vychodiská!$J$9:$BH$15,6,0)))*-1+($K7*IF(LEN($E7)=4,HLOOKUP($E7+S$2,Vychodiská!$J$9:$BH$15,7),HLOOKUP(VALUE(RIGHT($E7,4))+S$2,Vychodiská!$J$9:$BH$15,7,0)))*-1</f>
        <v>12643.856469372553</v>
      </c>
      <c r="T7" s="73">
        <f>($F7*IF(LEN($E7)=4,HLOOKUP($E7+T$2,Vychodiská!$J$9:$BH$15,2,0),HLOOKUP(VALUE(RIGHT($E7,4))+T$2,Vychodiská!$J$9:$BH$15,2,0)))*-1+($G7*IF(LEN($E7)=4,HLOOKUP($E7+T$2,Vychodiská!$J$9:$BH$15,3,0),HLOOKUP(VALUE(RIGHT($E7,4))+T$2,Vychodiská!$J$9:$BH$15,3,0)))*-1+($H7*IF(LEN($E7)=4,HLOOKUP($E7+T$2,Vychodiská!$J$9:$BH$15,4,0),HLOOKUP(VALUE(RIGHT($E7,4))+T$2,Vychodiská!$J$9:$BH$15,4,0)))*-1+($I7*IF(LEN($E7)=4,HLOOKUP($E7+T$2,Vychodiská!$J$9:$BH$15,5,0),HLOOKUP(VALUE(RIGHT($E7,4))+T$2,Vychodiská!$J$9:$BH$15,5,0)))*-1+($J7*IF(LEN($E7)=4,HLOOKUP($E7+T$2,Vychodiská!$J$9:$BH$15,6),HLOOKUP(VALUE(RIGHT($E7,4))+T$2,Vychodiská!$J$9:$BH$15,6,0)))*-1+($K7*IF(LEN($E7)=4,HLOOKUP($E7+T$2,Vychodiská!$J$9:$BH$15,7),HLOOKUP(VALUE(RIGHT($E7,4))+T$2,Vychodiská!$J$9:$BH$15,7,0)))*-1</f>
        <v>12795.582747005023</v>
      </c>
      <c r="U7" s="73">
        <f>($F7*IF(LEN($E7)=4,HLOOKUP($E7+U$2,Vychodiská!$J$9:$BH$15,2,0),HLOOKUP(VALUE(RIGHT($E7,4))+U$2,Vychodiská!$J$9:$BH$15,2,0)))*-1+($G7*IF(LEN($E7)=4,HLOOKUP($E7+U$2,Vychodiská!$J$9:$BH$15,3,0),HLOOKUP(VALUE(RIGHT($E7,4))+U$2,Vychodiská!$J$9:$BH$15,3,0)))*-1+($H7*IF(LEN($E7)=4,HLOOKUP($E7+U$2,Vychodiská!$J$9:$BH$15,4,0),HLOOKUP(VALUE(RIGHT($E7,4))+U$2,Vychodiská!$J$9:$BH$15,4,0)))*-1+($I7*IF(LEN($E7)=4,HLOOKUP($E7+U$2,Vychodiská!$J$9:$BH$15,5,0),HLOOKUP(VALUE(RIGHT($E7,4))+U$2,Vychodiská!$J$9:$BH$15,5,0)))*-1+($J7*IF(LEN($E7)=4,HLOOKUP($E7+U$2,Vychodiská!$J$9:$BH$15,6),HLOOKUP(VALUE(RIGHT($E7,4))+U$2,Vychodiská!$J$9:$BH$15,6,0)))*-1+($K7*IF(LEN($E7)=4,HLOOKUP($E7+U$2,Vychodiská!$J$9:$BH$15,7),HLOOKUP(VALUE(RIGHT($E7,4))+U$2,Vychodiská!$J$9:$BH$15,7,0)))*-1</f>
        <v>12949.129739969085</v>
      </c>
      <c r="V7" s="73">
        <f>($F7*IF(LEN($E7)=4,HLOOKUP($E7+V$2,Vychodiská!$J$9:$BH$15,2,0),HLOOKUP(VALUE(RIGHT($E7,4))+V$2,Vychodiská!$J$9:$BH$15,2,0)))*-1+($G7*IF(LEN($E7)=4,HLOOKUP($E7+V$2,Vychodiská!$J$9:$BH$15,3,0),HLOOKUP(VALUE(RIGHT($E7,4))+V$2,Vychodiská!$J$9:$BH$15,3,0)))*-1+($H7*IF(LEN($E7)=4,HLOOKUP($E7+V$2,Vychodiská!$J$9:$BH$15,4,0),HLOOKUP(VALUE(RIGHT($E7,4))+V$2,Vychodiská!$J$9:$BH$15,4,0)))*-1+($I7*IF(LEN($E7)=4,HLOOKUP($E7+V$2,Vychodiská!$J$9:$BH$15,5,0),HLOOKUP(VALUE(RIGHT($E7,4))+V$2,Vychodiská!$J$9:$BH$15,5,0)))*-1+($J7*IF(LEN($E7)=4,HLOOKUP($E7+V$2,Vychodiská!$J$9:$BH$15,6),HLOOKUP(VALUE(RIGHT($E7,4))+V$2,Vychodiská!$J$9:$BH$15,6,0)))*-1+($K7*IF(LEN($E7)=4,HLOOKUP($E7+V$2,Vychodiská!$J$9:$BH$15,7),HLOOKUP(VALUE(RIGHT($E7,4))+V$2,Vychodiská!$J$9:$BH$15,7,0)))*-1</f>
        <v>13104.519296848714</v>
      </c>
      <c r="W7" s="73">
        <f>($F7*IF(LEN($E7)=4,HLOOKUP($E7+W$2,Vychodiská!$J$9:$BH$15,2,0),HLOOKUP(VALUE(RIGHT($E7,4))+W$2,Vychodiská!$J$9:$BH$15,2,0)))*-1+($G7*IF(LEN($E7)=4,HLOOKUP($E7+W$2,Vychodiská!$J$9:$BH$15,3,0),HLOOKUP(VALUE(RIGHT($E7,4))+W$2,Vychodiská!$J$9:$BH$15,3,0)))*-1+($H7*IF(LEN($E7)=4,HLOOKUP($E7+W$2,Vychodiská!$J$9:$BH$15,4,0),HLOOKUP(VALUE(RIGHT($E7,4))+W$2,Vychodiská!$J$9:$BH$15,4,0)))*-1+($I7*IF(LEN($E7)=4,HLOOKUP($E7+W$2,Vychodiská!$J$9:$BH$15,5,0),HLOOKUP(VALUE(RIGHT($E7,4))+W$2,Vychodiská!$J$9:$BH$15,5,0)))*-1+($J7*IF(LEN($E7)=4,HLOOKUP($E7+W$2,Vychodiská!$J$9:$BH$15,6),HLOOKUP(VALUE(RIGHT($E7,4))+W$2,Vychodiská!$J$9:$BH$15,6,0)))*-1+($K7*IF(LEN($E7)=4,HLOOKUP($E7+W$2,Vychodiská!$J$9:$BH$15,7),HLOOKUP(VALUE(RIGHT($E7,4))+W$2,Vychodiská!$J$9:$BH$15,7,0)))*-1</f>
        <v>13261.773528410899</v>
      </c>
      <c r="X7" s="73">
        <f>($F7*IF(LEN($E7)=4,HLOOKUP($E7+X$2,Vychodiská!$J$9:$BH$15,2,0),HLOOKUP(VALUE(RIGHT($E7,4))+X$2,Vychodiská!$J$9:$BH$15,2,0)))*-1+($G7*IF(LEN($E7)=4,HLOOKUP($E7+X$2,Vychodiská!$J$9:$BH$15,3,0),HLOOKUP(VALUE(RIGHT($E7,4))+X$2,Vychodiská!$J$9:$BH$15,3,0)))*-1+($H7*IF(LEN($E7)=4,HLOOKUP($E7+X$2,Vychodiská!$J$9:$BH$15,4,0),HLOOKUP(VALUE(RIGHT($E7,4))+X$2,Vychodiská!$J$9:$BH$15,4,0)))*-1+($I7*IF(LEN($E7)=4,HLOOKUP($E7+X$2,Vychodiská!$J$9:$BH$15,5,0),HLOOKUP(VALUE(RIGHT($E7,4))+X$2,Vychodiská!$J$9:$BH$15,5,0)))*-1+($J7*IF(LEN($E7)=4,HLOOKUP($E7+X$2,Vychodiská!$J$9:$BH$15,6),HLOOKUP(VALUE(RIGHT($E7,4))+X$2,Vychodiská!$J$9:$BH$15,6,0)))*-1+($K7*IF(LEN($E7)=4,HLOOKUP($E7+X$2,Vychodiská!$J$9:$BH$15,7),HLOOKUP(VALUE(RIGHT($E7,4))+X$2,Vychodiská!$J$9:$BH$15,7,0)))*-1</f>
        <v>13420.914810751829</v>
      </c>
      <c r="Y7" s="73">
        <f>($F7*IF(LEN($E7)=4,HLOOKUP($E7+Y$2,Vychodiská!$J$9:$BH$15,2,0),HLOOKUP(VALUE(RIGHT($E7,4))+Y$2,Vychodiská!$J$9:$BH$15,2,0)))*-1+($G7*IF(LEN($E7)=4,HLOOKUP($E7+Y$2,Vychodiská!$J$9:$BH$15,3,0),HLOOKUP(VALUE(RIGHT($E7,4))+Y$2,Vychodiská!$J$9:$BH$15,3,0)))*-1+($H7*IF(LEN($E7)=4,HLOOKUP($E7+Y$2,Vychodiská!$J$9:$BH$15,4,0),HLOOKUP(VALUE(RIGHT($E7,4))+Y$2,Vychodiská!$J$9:$BH$15,4,0)))*-1+($I7*IF(LEN($E7)=4,HLOOKUP($E7+Y$2,Vychodiská!$J$9:$BH$15,5,0),HLOOKUP(VALUE(RIGHT($E7,4))+Y$2,Vychodiská!$J$9:$BH$15,5,0)))*-1+($J7*IF(LEN($E7)=4,HLOOKUP($E7+Y$2,Vychodiská!$J$9:$BH$15,6),HLOOKUP(VALUE(RIGHT($E7,4))+Y$2,Vychodiská!$J$9:$BH$15,6,0)))*-1+($K7*IF(LEN($E7)=4,HLOOKUP($E7+Y$2,Vychodiská!$J$9:$BH$15,7),HLOOKUP(VALUE(RIGHT($E7,4))+Y$2,Vychodiská!$J$9:$BH$15,7,0)))*-1</f>
        <v>13581.965788480851</v>
      </c>
      <c r="Z7" s="73">
        <f>($F7*IF(LEN($E7)=4,HLOOKUP($E7+Z$2,Vychodiská!$J$9:$BH$15,2,0),HLOOKUP(VALUE(RIGHT($E7,4))+Z$2,Vychodiská!$J$9:$BH$15,2,0)))*-1+($G7*IF(LEN($E7)=4,HLOOKUP($E7+Z$2,Vychodiská!$J$9:$BH$15,3,0),HLOOKUP(VALUE(RIGHT($E7,4))+Z$2,Vychodiská!$J$9:$BH$15,3,0)))*-1+($H7*IF(LEN($E7)=4,HLOOKUP($E7+Z$2,Vychodiská!$J$9:$BH$15,4,0),HLOOKUP(VALUE(RIGHT($E7,4))+Z$2,Vychodiská!$J$9:$BH$15,4,0)))*-1+($I7*IF(LEN($E7)=4,HLOOKUP($E7+Z$2,Vychodiská!$J$9:$BH$15,5,0),HLOOKUP(VALUE(RIGHT($E7,4))+Z$2,Vychodiská!$J$9:$BH$15,5,0)))*-1+($J7*IF(LEN($E7)=4,HLOOKUP($E7+Z$2,Vychodiská!$J$9:$BH$15,6),HLOOKUP(VALUE(RIGHT($E7,4))+Z$2,Vychodiská!$J$9:$BH$15,6,0)))*-1+($K7*IF(LEN($E7)=4,HLOOKUP($E7+Z$2,Vychodiská!$J$9:$BH$15,7),HLOOKUP(VALUE(RIGHT($E7,4))+Z$2,Vychodiská!$J$9:$BH$15,7,0)))*-1</f>
        <v>13744.949377942623</v>
      </c>
      <c r="AA7" s="73">
        <f>($F7*IF(LEN($E7)=4,HLOOKUP($E7+AA$2,Vychodiská!$J$9:$BH$15,2,0),HLOOKUP(VALUE(RIGHT($E7,4))+AA$2,Vychodiská!$J$9:$BH$15,2,0)))*-1+($G7*IF(LEN($E7)=4,HLOOKUP($E7+AA$2,Vychodiská!$J$9:$BH$15,3,0),HLOOKUP(VALUE(RIGHT($E7,4))+AA$2,Vychodiská!$J$9:$BH$15,3,0)))*-1+($H7*IF(LEN($E7)=4,HLOOKUP($E7+AA$2,Vychodiská!$J$9:$BH$15,4,0),HLOOKUP(VALUE(RIGHT($E7,4))+AA$2,Vychodiská!$J$9:$BH$15,4,0)))*-1+($I7*IF(LEN($E7)=4,HLOOKUP($E7+AA$2,Vychodiská!$J$9:$BH$15,5,0),HLOOKUP(VALUE(RIGHT($E7,4))+AA$2,Vychodiská!$J$9:$BH$15,5,0)))*-1+($J7*IF(LEN($E7)=4,HLOOKUP($E7+AA$2,Vychodiská!$J$9:$BH$15,6),HLOOKUP(VALUE(RIGHT($E7,4))+AA$2,Vychodiská!$J$9:$BH$15,6,0)))*-1+($K7*IF(LEN($E7)=4,HLOOKUP($E7+AA$2,Vychodiská!$J$9:$BH$15,7),HLOOKUP(VALUE(RIGHT($E7,4))+AA$2,Vychodiská!$J$9:$BH$15,7,0)))*-1</f>
        <v>13909.888770477935</v>
      </c>
      <c r="AB7" s="73">
        <f>($F7*IF(LEN($E7)=4,HLOOKUP($E7+AB$2,Vychodiská!$J$9:$BH$15,2,0),HLOOKUP(VALUE(RIGHT($E7,4))+AB$2,Vychodiská!$J$9:$BH$15,2,0)))*-1+($G7*IF(LEN($E7)=4,HLOOKUP($E7+AB$2,Vychodiská!$J$9:$BH$15,3,0),HLOOKUP(VALUE(RIGHT($E7,4))+AB$2,Vychodiská!$J$9:$BH$15,3,0)))*-1+($H7*IF(LEN($E7)=4,HLOOKUP($E7+AB$2,Vychodiská!$J$9:$BH$15,4,0),HLOOKUP(VALUE(RIGHT($E7,4))+AB$2,Vychodiská!$J$9:$BH$15,4,0)))*-1+($I7*IF(LEN($E7)=4,HLOOKUP($E7+AB$2,Vychodiská!$J$9:$BH$15,5,0),HLOOKUP(VALUE(RIGHT($E7,4))+AB$2,Vychodiská!$J$9:$BH$15,5,0)))*-1+($J7*IF(LEN($E7)=4,HLOOKUP($E7+AB$2,Vychodiská!$J$9:$BH$15,6),HLOOKUP(VALUE(RIGHT($E7,4))+AB$2,Vychodiská!$J$9:$BH$15,6,0)))*-1+($K7*IF(LEN($E7)=4,HLOOKUP($E7+AB$2,Vychodiská!$J$9:$BH$15,7),HLOOKUP(VALUE(RIGHT($E7,4))+AB$2,Vychodiská!$J$9:$BH$15,7,0)))*-1</f>
        <v>14048.987658182714</v>
      </c>
      <c r="AC7" s="73">
        <f>($F7*IF(LEN($E7)=4,HLOOKUP($E7+AC$2,Vychodiská!$J$9:$BH$15,2,0),HLOOKUP(VALUE(RIGHT($E7,4))+AC$2,Vychodiská!$J$9:$BH$15,2,0)))*-1+($G7*IF(LEN($E7)=4,HLOOKUP($E7+AC$2,Vychodiská!$J$9:$BH$15,3,0),HLOOKUP(VALUE(RIGHT($E7,4))+AC$2,Vychodiská!$J$9:$BH$15,3,0)))*-1+($H7*IF(LEN($E7)=4,HLOOKUP($E7+AC$2,Vychodiská!$J$9:$BH$15,4,0),HLOOKUP(VALUE(RIGHT($E7,4))+AC$2,Vychodiská!$J$9:$BH$15,4,0)))*-1+($I7*IF(LEN($E7)=4,HLOOKUP($E7+AC$2,Vychodiská!$J$9:$BH$15,5,0),HLOOKUP(VALUE(RIGHT($E7,4))+AC$2,Vychodiská!$J$9:$BH$15,5,0)))*-1+($J7*IF(LEN($E7)=4,HLOOKUP($E7+AC$2,Vychodiská!$J$9:$BH$15,6),HLOOKUP(VALUE(RIGHT($E7,4))+AC$2,Vychodiská!$J$9:$BH$15,6,0)))*-1+($K7*IF(LEN($E7)=4,HLOOKUP($E7+AC$2,Vychodiská!$J$9:$BH$15,7),HLOOKUP(VALUE(RIGHT($E7,4))+AC$2,Vychodiská!$J$9:$BH$15,7,0)))*-1</f>
        <v>14189.477534764541</v>
      </c>
      <c r="AD7" s="73">
        <f>($F7*IF(LEN($E7)=4,HLOOKUP($E7+AD$2,Vychodiská!$J$9:$BH$15,2,0),HLOOKUP(VALUE(RIGHT($E7,4))+AD$2,Vychodiská!$J$9:$BH$15,2,0)))*-1+($G7*IF(LEN($E7)=4,HLOOKUP($E7+AD$2,Vychodiská!$J$9:$BH$15,3,0),HLOOKUP(VALUE(RIGHT($E7,4))+AD$2,Vychodiská!$J$9:$BH$15,3,0)))*-1+($H7*IF(LEN($E7)=4,HLOOKUP($E7+AD$2,Vychodiská!$J$9:$BH$15,4,0),HLOOKUP(VALUE(RIGHT($E7,4))+AD$2,Vychodiská!$J$9:$BH$15,4,0)))*-1+($I7*IF(LEN($E7)=4,HLOOKUP($E7+AD$2,Vychodiská!$J$9:$BH$15,5,0),HLOOKUP(VALUE(RIGHT($E7,4))+AD$2,Vychodiská!$J$9:$BH$15,5,0)))*-1+($J7*IF(LEN($E7)=4,HLOOKUP($E7+AD$2,Vychodiská!$J$9:$BH$15,6),HLOOKUP(VALUE(RIGHT($E7,4))+AD$2,Vychodiská!$J$9:$BH$15,6,0)))*-1+($K7*IF(LEN($E7)=4,HLOOKUP($E7+AD$2,Vychodiská!$J$9:$BH$15,7),HLOOKUP(VALUE(RIGHT($E7,4))+AD$2,Vychodiská!$J$9:$BH$15,7,0)))*-1</f>
        <v>14331.372310112187</v>
      </c>
      <c r="AE7" s="73">
        <f>($F7*IF(LEN($E7)=4,HLOOKUP($E7+AE$2,Vychodiská!$J$9:$BH$15,2,0),HLOOKUP(VALUE(RIGHT($E7,4))+AE$2,Vychodiská!$J$9:$BH$15,2,0)))*-1+($G7*IF(LEN($E7)=4,HLOOKUP($E7+AE$2,Vychodiská!$J$9:$BH$15,3,0),HLOOKUP(VALUE(RIGHT($E7,4))+AE$2,Vychodiská!$J$9:$BH$15,3,0)))*-1+($H7*IF(LEN($E7)=4,HLOOKUP($E7+AE$2,Vychodiská!$J$9:$BH$15,4,0),HLOOKUP(VALUE(RIGHT($E7,4))+AE$2,Vychodiská!$J$9:$BH$15,4,0)))*-1+($I7*IF(LEN($E7)=4,HLOOKUP($E7+AE$2,Vychodiská!$J$9:$BH$15,5,0),HLOOKUP(VALUE(RIGHT($E7,4))+AE$2,Vychodiská!$J$9:$BH$15,5,0)))*-1+($J7*IF(LEN($E7)=4,HLOOKUP($E7+AE$2,Vychodiská!$J$9:$BH$15,6),HLOOKUP(VALUE(RIGHT($E7,4))+AE$2,Vychodiská!$J$9:$BH$15,6,0)))*-1+($K7*IF(LEN($E7)=4,HLOOKUP($E7+AE$2,Vychodiská!$J$9:$BH$15,7),HLOOKUP(VALUE(RIGHT($E7,4))+AE$2,Vychodiská!$J$9:$BH$15,7,0)))*-1</f>
        <v>14474.686033213307</v>
      </c>
      <c r="AF7" s="73">
        <f>($F7*IF(LEN($E7)=4,HLOOKUP($E7+AF$2,Vychodiská!$J$9:$BH$15,2,0),HLOOKUP(VALUE(RIGHT($E7,4))+AF$2,Vychodiská!$J$9:$BH$15,2,0)))*-1+($G7*IF(LEN($E7)=4,HLOOKUP($E7+AF$2,Vychodiská!$J$9:$BH$15,3,0),HLOOKUP(VALUE(RIGHT($E7,4))+AF$2,Vychodiská!$J$9:$BH$15,3,0)))*-1+($H7*IF(LEN($E7)=4,HLOOKUP($E7+AF$2,Vychodiská!$J$9:$BH$15,4,0),HLOOKUP(VALUE(RIGHT($E7,4))+AF$2,Vychodiská!$J$9:$BH$15,4,0)))*-1+($I7*IF(LEN($E7)=4,HLOOKUP($E7+AF$2,Vychodiská!$J$9:$BH$15,5,0),HLOOKUP(VALUE(RIGHT($E7,4))+AF$2,Vychodiská!$J$9:$BH$15,5,0)))*-1+($J7*IF(LEN($E7)=4,HLOOKUP($E7+AF$2,Vychodiská!$J$9:$BH$15,6),HLOOKUP(VALUE(RIGHT($E7,4))+AF$2,Vychodiská!$J$9:$BH$15,6,0)))*-1+($K7*IF(LEN($E7)=4,HLOOKUP($E7+AF$2,Vychodiská!$J$9:$BH$15,7),HLOOKUP(VALUE(RIGHT($E7,4))+AF$2,Vychodiská!$J$9:$BH$15,7,0)))*-1</f>
        <v>14619.43289354544</v>
      </c>
      <c r="AG7" s="73">
        <f>($F7*IF(LEN($E7)=4,HLOOKUP($E7+AG$2,Vychodiská!$J$9:$BH$15,2,0),HLOOKUP(VALUE(RIGHT($E7,4))+AG$2,Vychodiská!$J$9:$BH$15,2,0)))*-1+($G7*IF(LEN($E7)=4,HLOOKUP($E7+AG$2,Vychodiská!$J$9:$BH$15,3,0),HLOOKUP(VALUE(RIGHT($E7,4))+AG$2,Vychodiská!$J$9:$BH$15,3,0)))*-1+($H7*IF(LEN($E7)=4,HLOOKUP($E7+AG$2,Vychodiská!$J$9:$BH$15,4,0),HLOOKUP(VALUE(RIGHT($E7,4))+AG$2,Vychodiská!$J$9:$BH$15,4,0)))*-1+($I7*IF(LEN($E7)=4,HLOOKUP($E7+AG$2,Vychodiská!$J$9:$BH$15,5,0),HLOOKUP(VALUE(RIGHT($E7,4))+AG$2,Vychodiská!$J$9:$BH$15,5,0)))*-1+($J7*IF(LEN($E7)=4,HLOOKUP($E7+AG$2,Vychodiská!$J$9:$BH$15,6),HLOOKUP(VALUE(RIGHT($E7,4))+AG$2,Vychodiská!$J$9:$BH$15,6,0)))*-1+($K7*IF(LEN($E7)=4,HLOOKUP($E7+AG$2,Vychodiská!$J$9:$BH$15,7),HLOOKUP(VALUE(RIGHT($E7,4))+AG$2,Vychodiská!$J$9:$BH$15,7,0)))*-1</f>
        <v>14765.627222480894</v>
      </c>
      <c r="AH7" s="73">
        <f>($F7*IF(LEN($E7)=4,HLOOKUP($E7+AH$2,Vychodiská!$J$9:$BH$15,2,0),HLOOKUP(VALUE(RIGHT($E7,4))+AH$2,Vychodiská!$J$9:$BH$15,2,0)))*-1+($G7*IF(LEN($E7)=4,HLOOKUP($E7+AH$2,Vychodiská!$J$9:$BH$15,3,0),HLOOKUP(VALUE(RIGHT($E7,4))+AH$2,Vychodiská!$J$9:$BH$15,3,0)))*-1+($H7*IF(LEN($E7)=4,HLOOKUP($E7+AH$2,Vychodiská!$J$9:$BH$15,4,0),HLOOKUP(VALUE(RIGHT($E7,4))+AH$2,Vychodiská!$J$9:$BH$15,4,0)))*-1+($I7*IF(LEN($E7)=4,HLOOKUP($E7+AH$2,Vychodiská!$J$9:$BH$15,5,0),HLOOKUP(VALUE(RIGHT($E7,4))+AH$2,Vychodiská!$J$9:$BH$15,5,0)))*-1+($J7*IF(LEN($E7)=4,HLOOKUP($E7+AH$2,Vychodiská!$J$9:$BH$15,6),HLOOKUP(VALUE(RIGHT($E7,4))+AH$2,Vychodiská!$J$9:$BH$15,6,0)))*-1+($K7*IF(LEN($E7)=4,HLOOKUP($E7+AH$2,Vychodiská!$J$9:$BH$15,7),HLOOKUP(VALUE(RIGHT($E7,4))+AH$2,Vychodiská!$J$9:$BH$15,7,0)))*-1</f>
        <v>14913.283494705702</v>
      </c>
      <c r="AI7" s="73">
        <f>($F7*IF(LEN($E7)=4,HLOOKUP($E7+AI$2,Vychodiská!$J$9:$BH$15,2,0),HLOOKUP(VALUE(RIGHT($E7,4))+AI$2,Vychodiská!$J$9:$BH$15,2,0)))*-1+($G7*IF(LEN($E7)=4,HLOOKUP($E7+AI$2,Vychodiská!$J$9:$BH$15,3,0),HLOOKUP(VALUE(RIGHT($E7,4))+AI$2,Vychodiská!$J$9:$BH$15,3,0)))*-1+($H7*IF(LEN($E7)=4,HLOOKUP($E7+AI$2,Vychodiská!$J$9:$BH$15,4,0),HLOOKUP(VALUE(RIGHT($E7,4))+AI$2,Vychodiská!$J$9:$BH$15,4,0)))*-1+($I7*IF(LEN($E7)=4,HLOOKUP($E7+AI$2,Vychodiská!$J$9:$BH$15,5,0),HLOOKUP(VALUE(RIGHT($E7,4))+AI$2,Vychodiská!$J$9:$BH$15,5,0)))*-1+($J7*IF(LEN($E7)=4,HLOOKUP($E7+AI$2,Vychodiská!$J$9:$BH$15,6),HLOOKUP(VALUE(RIGHT($E7,4))+AI$2,Vychodiská!$J$9:$BH$15,6,0)))*-1+($K7*IF(LEN($E7)=4,HLOOKUP($E7+AI$2,Vychodiská!$J$9:$BH$15,7),HLOOKUP(VALUE(RIGHT($E7,4))+AI$2,Vychodiská!$J$9:$BH$15,7,0)))*-1</f>
        <v>15062.41632965276</v>
      </c>
      <c r="AJ7" s="73">
        <f>($F7*IF(LEN($E7)=4,HLOOKUP($E7+AJ$2,Vychodiská!$J$9:$BH$15,2,0),HLOOKUP(VALUE(RIGHT($E7,4))+AJ$2,Vychodiská!$J$9:$BH$15,2,0)))*-1+($G7*IF(LEN($E7)=4,HLOOKUP($E7+AJ$2,Vychodiská!$J$9:$BH$15,3,0),HLOOKUP(VALUE(RIGHT($E7,4))+AJ$2,Vychodiská!$J$9:$BH$15,3,0)))*-1+($H7*IF(LEN($E7)=4,HLOOKUP($E7+AJ$2,Vychodiská!$J$9:$BH$15,4,0),HLOOKUP(VALUE(RIGHT($E7,4))+AJ$2,Vychodiská!$J$9:$BH$15,4,0)))*-1+($I7*IF(LEN($E7)=4,HLOOKUP($E7+AJ$2,Vychodiská!$J$9:$BH$15,5,0),HLOOKUP(VALUE(RIGHT($E7,4))+AJ$2,Vychodiská!$J$9:$BH$15,5,0)))*-1+($J7*IF(LEN($E7)=4,HLOOKUP($E7+AJ$2,Vychodiská!$J$9:$BH$15,6),HLOOKUP(VALUE(RIGHT($E7,4))+AJ$2,Vychodiská!$J$9:$BH$15,6,0)))*-1+($K7*IF(LEN($E7)=4,HLOOKUP($E7+AJ$2,Vychodiská!$J$9:$BH$15,7),HLOOKUP(VALUE(RIGHT($E7,4))+AJ$2,Vychodiská!$J$9:$BH$15,7,0)))*-1</f>
        <v>15213.040492949287</v>
      </c>
      <c r="AK7" s="73">
        <f>($F7*IF(LEN($E7)=4,HLOOKUP($E7+AK$2,Vychodiská!$J$9:$BH$15,2,0),HLOOKUP(VALUE(RIGHT($E7,4))+AK$2,Vychodiská!$J$9:$BH$15,2,0)))*-1+($G7*IF(LEN($E7)=4,HLOOKUP($E7+AK$2,Vychodiská!$J$9:$BH$15,3,0),HLOOKUP(VALUE(RIGHT($E7,4))+AK$2,Vychodiská!$J$9:$BH$15,3,0)))*-1+($H7*IF(LEN($E7)=4,HLOOKUP($E7+AK$2,Vychodiská!$J$9:$BH$15,4,0),HLOOKUP(VALUE(RIGHT($E7,4))+AK$2,Vychodiská!$J$9:$BH$15,4,0)))*-1+($I7*IF(LEN($E7)=4,HLOOKUP($E7+AK$2,Vychodiská!$J$9:$BH$15,5,0),HLOOKUP(VALUE(RIGHT($E7,4))+AK$2,Vychodiská!$J$9:$BH$15,5,0)))*-1+($J7*IF(LEN($E7)=4,HLOOKUP($E7+AK$2,Vychodiská!$J$9:$BH$15,6),HLOOKUP(VALUE(RIGHT($E7,4))+AK$2,Vychodiská!$J$9:$BH$15,6,0)))*-1+($K7*IF(LEN($E7)=4,HLOOKUP($E7+AK$2,Vychodiská!$J$9:$BH$15,7),HLOOKUP(VALUE(RIGHT($E7,4))+AK$2,Vychodiská!$J$9:$BH$15,7,0)))*-1</f>
        <v>15365.170897878781</v>
      </c>
      <c r="AL7" s="73">
        <f>($F7*IF(LEN($E7)=4,HLOOKUP($E7+AL$2,Vychodiská!$J$9:$BH$15,2,0),HLOOKUP(VALUE(RIGHT($E7,4))+AL$2,Vychodiská!$J$9:$BH$15,2,0)))*-1+($G7*IF(LEN($E7)=4,HLOOKUP($E7+AL$2,Vychodiská!$J$9:$BH$15,3,0),HLOOKUP(VALUE(RIGHT($E7,4))+AL$2,Vychodiská!$J$9:$BH$15,3,0)))*-1+($H7*IF(LEN($E7)=4,HLOOKUP($E7+AL$2,Vychodiská!$J$9:$BH$15,4,0),HLOOKUP(VALUE(RIGHT($E7,4))+AL$2,Vychodiská!$J$9:$BH$15,4,0)))*-1+($I7*IF(LEN($E7)=4,HLOOKUP($E7+AL$2,Vychodiská!$J$9:$BH$15,5,0),HLOOKUP(VALUE(RIGHT($E7,4))+AL$2,Vychodiská!$J$9:$BH$15,5,0)))*-1+($J7*IF(LEN($E7)=4,HLOOKUP($E7+AL$2,Vychodiská!$J$9:$BH$15,6),HLOOKUP(VALUE(RIGHT($E7,4))+AL$2,Vychodiská!$J$9:$BH$15,6,0)))*-1+($K7*IF(LEN($E7)=4,HLOOKUP($E7+AL$2,Vychodiská!$J$9:$BH$15,7),HLOOKUP(VALUE(RIGHT($E7,4))+AL$2,Vychodiská!$J$9:$BH$15,7,0)))*-1</f>
        <v>15564.918119551203</v>
      </c>
      <c r="AM7" s="73">
        <f>($F7*IF(LEN($E7)=4,HLOOKUP($E7+AM$2,Vychodiská!$J$9:$BH$15,2,0),HLOOKUP(VALUE(RIGHT($E7,4))+AM$2,Vychodiská!$J$9:$BH$15,2,0)))*-1+($G7*IF(LEN($E7)=4,HLOOKUP($E7+AM$2,Vychodiská!$J$9:$BH$15,3,0),HLOOKUP(VALUE(RIGHT($E7,4))+AM$2,Vychodiská!$J$9:$BH$15,3,0)))*-1+($H7*IF(LEN($E7)=4,HLOOKUP($E7+AM$2,Vychodiská!$J$9:$BH$15,4,0),HLOOKUP(VALUE(RIGHT($E7,4))+AM$2,Vychodiská!$J$9:$BH$15,4,0)))*-1+($I7*IF(LEN($E7)=4,HLOOKUP($E7+AM$2,Vychodiská!$J$9:$BH$15,5,0),HLOOKUP(VALUE(RIGHT($E7,4))+AM$2,Vychodiská!$J$9:$BH$15,5,0)))*-1+($J7*IF(LEN($E7)=4,HLOOKUP($E7+AM$2,Vychodiská!$J$9:$BH$15,6),HLOOKUP(VALUE(RIGHT($E7,4))+AM$2,Vychodiská!$J$9:$BH$15,6,0)))*-1+($K7*IF(LEN($E7)=4,HLOOKUP($E7+AM$2,Vychodiská!$J$9:$BH$15,7),HLOOKUP(VALUE(RIGHT($E7,4))+AM$2,Vychodiská!$J$9:$BH$15,7,0)))*-1</f>
        <v>15767.262055105366</v>
      </c>
      <c r="AN7" s="73">
        <f>($F7*IF(LEN($E7)=4,HLOOKUP($E7+AN$2,Vychodiská!$J$9:$BH$15,2,0),HLOOKUP(VALUE(RIGHT($E7,4))+AN$2,Vychodiská!$J$9:$BH$15,2,0)))*-1+($G7*IF(LEN($E7)=4,HLOOKUP($E7+AN$2,Vychodiská!$J$9:$BH$15,3,0),HLOOKUP(VALUE(RIGHT($E7,4))+AN$2,Vychodiská!$J$9:$BH$15,3,0)))*-1+($H7*IF(LEN($E7)=4,HLOOKUP($E7+AN$2,Vychodiská!$J$9:$BH$15,4,0),HLOOKUP(VALUE(RIGHT($E7,4))+AN$2,Vychodiská!$J$9:$BH$15,4,0)))*-1+($I7*IF(LEN($E7)=4,HLOOKUP($E7+AN$2,Vychodiská!$J$9:$BH$15,5,0),HLOOKUP(VALUE(RIGHT($E7,4))+AN$2,Vychodiská!$J$9:$BH$15,5,0)))*-1+($J7*IF(LEN($E7)=4,HLOOKUP($E7+AN$2,Vychodiská!$J$9:$BH$15,6),HLOOKUP(VALUE(RIGHT($E7,4))+AN$2,Vychodiská!$J$9:$BH$15,6,0)))*-1+($K7*IF(LEN($E7)=4,HLOOKUP($E7+AN$2,Vychodiská!$J$9:$BH$15,7),HLOOKUP(VALUE(RIGHT($E7,4))+AN$2,Vychodiská!$J$9:$BH$15,7,0)))*-1</f>
        <v>15972.236461821736</v>
      </c>
      <c r="AO7" s="74">
        <f>($F7*IF(LEN($E7)=4,HLOOKUP($E7+AO$2,Vychodiská!$J$9:$BH$15,2,0),HLOOKUP(VALUE(RIGHT($E7,4))+AO$2,Vychodiská!$J$9:$BH$15,2,0)))*-1+($G7*IF(LEN($E7)=4,HLOOKUP($E7+AO$2,Vychodiská!$J$9:$BH$15,3,0),HLOOKUP(VALUE(RIGHT($E7,4))+AO$2,Vychodiská!$J$9:$BH$15,3,0)))*-1+($H7*IF(LEN($E7)=4,HLOOKUP($E7+AO$2,Vychodiská!$J$9:$BH$15,4,0),HLOOKUP(VALUE(RIGHT($E7,4))+AO$2,Vychodiská!$J$9:$BH$15,4,0)))*-1+($I7*IF(LEN($E7)=4,HLOOKUP($E7+AO$2,Vychodiská!$J$9:$BH$15,5,0),HLOOKUP(VALUE(RIGHT($E7,4))+AO$2,Vychodiská!$J$9:$BH$15,5,0)))*-1+($J7*IF(LEN($E7)=4,HLOOKUP($E7+AO$2,Vychodiská!$J$9:$BH$15,6),HLOOKUP(VALUE(RIGHT($E7,4))+AO$2,Vychodiská!$J$9:$BH$15,6,0)))*-1+($K7*IF(LEN($E7)=4,HLOOKUP($E7+AO$2,Vychodiská!$J$9:$BH$15,7),HLOOKUP(VALUE(RIGHT($E7,4))+AO$2,Vychodiská!$J$9:$BH$15,7,0)))*-1</f>
        <v>16179.875535825417</v>
      </c>
      <c r="AP7" s="73">
        <f t="shared" si="1"/>
        <v>11347.854730651914</v>
      </c>
      <c r="AQ7" s="73">
        <f>SUM($L7:M7)</f>
        <v>22888.622991724911</v>
      </c>
      <c r="AR7" s="73">
        <f>SUM($L7:N7)</f>
        <v>34625.584313236148</v>
      </c>
      <c r="AS7" s="73">
        <f>SUM($L7:O7)</f>
        <v>46562.073977213076</v>
      </c>
      <c r="AT7" s="73">
        <f>SUM($L7:P7)</f>
        <v>58701.483965477615</v>
      </c>
      <c r="AU7" s="73">
        <f>SUM($L7:Q7)</f>
        <v>71047.263923542647</v>
      </c>
      <c r="AV7" s="73">
        <f>SUM($L7:R7)</f>
        <v>83541.193241104455</v>
      </c>
      <c r="AW7" s="73">
        <f>SUM($L7:S7)</f>
        <v>96185.049710477004</v>
      </c>
      <c r="AX7" s="73">
        <f>SUM($L7:T7)</f>
        <v>108980.63245748203</v>
      </c>
      <c r="AY7" s="73">
        <f>SUM($L7:U7)</f>
        <v>121929.76219745111</v>
      </c>
      <c r="AZ7" s="73">
        <f>SUM($L7:V7)</f>
        <v>135034.28149429982</v>
      </c>
      <c r="BA7" s="73">
        <f>SUM($L7:W7)</f>
        <v>148296.05502271073</v>
      </c>
      <c r="BB7" s="73">
        <f>SUM($L7:X7)</f>
        <v>161716.96983346256</v>
      </c>
      <c r="BC7" s="73">
        <f>SUM($L7:Y7)</f>
        <v>175298.93562194341</v>
      </c>
      <c r="BD7" s="73">
        <f>SUM($L7:Z7)</f>
        <v>189043.88499988604</v>
      </c>
      <c r="BE7" s="73">
        <f>SUM($L7:AA7)</f>
        <v>202953.77377036397</v>
      </c>
      <c r="BF7" s="73">
        <f>SUM($L7:AB7)</f>
        <v>217002.76142854668</v>
      </c>
      <c r="BG7" s="73">
        <f>SUM($L7:AC7)</f>
        <v>231192.23896331122</v>
      </c>
      <c r="BH7" s="73">
        <f>SUM($L7:AD7)</f>
        <v>245523.61127342342</v>
      </c>
      <c r="BI7" s="73">
        <f>SUM($L7:AE7)</f>
        <v>259998.29730663673</v>
      </c>
      <c r="BJ7" s="73">
        <f>SUM($L7:AF7)</f>
        <v>274617.73020018218</v>
      </c>
      <c r="BK7" s="73">
        <f>SUM($L7:AG7)</f>
        <v>289383.35742266307</v>
      </c>
      <c r="BL7" s="73">
        <f>SUM($L7:AH7)</f>
        <v>304296.64091736876</v>
      </c>
      <c r="BM7" s="73">
        <f>SUM($L7:AI7)</f>
        <v>319359.05724702153</v>
      </c>
      <c r="BN7" s="73">
        <f>SUM($L7:AJ7)</f>
        <v>334572.09773997084</v>
      </c>
      <c r="BO7" s="73">
        <f>SUM($L7:AK7)</f>
        <v>349937.2686378496</v>
      </c>
      <c r="BP7" s="73">
        <f>SUM($L7:AL7)</f>
        <v>365502.18675740081</v>
      </c>
      <c r="BQ7" s="73">
        <f>SUM($L7:AM7)</f>
        <v>381269.44881250616</v>
      </c>
      <c r="BR7" s="73">
        <f>SUM($L7:AN7)</f>
        <v>397241.68527432787</v>
      </c>
      <c r="BS7" s="74">
        <f>SUM($L7:AO7)</f>
        <v>413421.56081015331</v>
      </c>
      <c r="BT7" s="76">
        <f>IF(CZ7=0,0,L7/((1+Vychodiská!$C$168)^emisie_ostatné!CZ7))</f>
        <v>10292.838757960919</v>
      </c>
      <c r="BU7" s="73">
        <f>IF(DA7=0,0,M7/((1+Vychodiská!$C$168)^emisie_ostatné!DA7))</f>
        <v>9969.3495398535761</v>
      </c>
      <c r="BV7" s="73">
        <f>IF(DB7=0,0,N7/((1+Vychodiská!$C$168)^emisie_ostatné!DB7))</f>
        <v>9656.0271257438926</v>
      </c>
      <c r="BW7" s="73">
        <f>IF(DC7=0,0,O7/((1+Vychodiská!$C$168)^emisie_ostatné!DC7))</f>
        <v>9352.5519875062273</v>
      </c>
      <c r="BX7" s="73">
        <f>IF(DD7=0,0,P7/((1+Vychodiská!$C$168)^emisie_ostatné!DD7))</f>
        <v>9058.6146393274594</v>
      </c>
      <c r="BY7" s="73">
        <f>IF(DE7=0,0,Q7/((1+Vychodiská!$C$168)^emisie_ostatné!DE7))</f>
        <v>8773.9153220914504</v>
      </c>
      <c r="BZ7" s="73">
        <f>IF(DF7=0,0,R7/((1+Vychodiská!$C$168)^emisie_ostatné!DF7))</f>
        <v>8456.383148530047</v>
      </c>
      <c r="CA7" s="73">
        <f>IF(DG7=0,0,S7/((1+Vychodiská!$C$168)^emisie_ostatné!DG7))</f>
        <v>8150.3426155356265</v>
      </c>
      <c r="CB7" s="73">
        <f>IF(DH7=0,0,T7/((1+Vychodiská!$C$168)^emisie_ostatné!DH7))</f>
        <v>7855.3778351638603</v>
      </c>
      <c r="CC7" s="73">
        <f>IF(DI7=0,0,U7/((1+Vychodiská!$C$168)^emisie_ostatné!DI7))</f>
        <v>7571.0879706531687</v>
      </c>
      <c r="CD7" s="73">
        <f>IF(DJ7=0,0,V7/((1+Vychodiská!$C$168)^emisie_ostatné!DJ7))</f>
        <v>7297.0866917152453</v>
      </c>
      <c r="CE7" s="73">
        <f>IF(DK7=0,0,W7/((1+Vychodiská!$C$168)^emisie_ostatné!DK7))</f>
        <v>7033.0016495388827</v>
      </c>
      <c r="CF7" s="73">
        <f>IF(DL7=0,0,X7/((1+Vychodiská!$C$168)^emisie_ostatné!DL7))</f>
        <v>6778.4739707936669</v>
      </c>
      <c r="CG7" s="73">
        <f>IF(DM7=0,0,Y7/((1+Vychodiská!$C$168)^emisie_ostatné!DM7))</f>
        <v>6533.1577699458949</v>
      </c>
      <c r="CH7" s="73">
        <f>IF(DN7=0,0,Z7/((1+Vychodiská!$C$168)^emisie_ostatné!DN7))</f>
        <v>6296.7196792240447</v>
      </c>
      <c r="CI7" s="73">
        <f>IF(DO7=0,0,AA7/((1+Vychodiská!$C$168)^emisie_ostatné!DO7))</f>
        <v>6068.8383955949839</v>
      </c>
      <c r="CJ7" s="73">
        <f>IF(DP7=0,0,AB7/((1+Vychodiská!$C$168)^emisie_ostatné!DP7))</f>
        <v>5837.6445519532699</v>
      </c>
      <c r="CK7" s="73">
        <f>IF(DQ7=0,0,AC7/((1+Vychodiská!$C$168)^emisie_ostatné!DQ7))</f>
        <v>5615.25809283124</v>
      </c>
      <c r="CL7" s="73">
        <f>IF(DR7=0,0,AD7/((1+Vychodiská!$C$168)^emisie_ostatné!DR7))</f>
        <v>5401.3434988186218</v>
      </c>
      <c r="CM7" s="73">
        <f>IF(DS7=0,0,AE7/((1+Vychodiská!$C$168)^emisie_ostatné!DS7))</f>
        <v>5195.5780321969596</v>
      </c>
      <c r="CN7" s="73">
        <f>IF(DT7=0,0,AF7/((1+Vychodiská!$C$168)^emisie_ostatné!DT7))</f>
        <v>4997.6512500180279</v>
      </c>
      <c r="CO7" s="73">
        <f>IF(DU7=0,0,AG7/((1+Vychodiská!$C$168)^emisie_ostatné!DU7))</f>
        <v>4807.264535731626</v>
      </c>
      <c r="CP7" s="73">
        <f>IF(DV7=0,0,AH7/((1+Vychodiská!$C$168)^emisie_ostatné!DV7))</f>
        <v>4624.1306486561361</v>
      </c>
      <c r="CQ7" s="73">
        <f>IF(DW7=0,0,AI7/((1+Vychodiská!$C$168)^emisie_ostatné!DW7))</f>
        <v>4447.9732906120926</v>
      </c>
      <c r="CR7" s="73">
        <f>IF(DX7=0,0,AJ7/((1+Vychodiská!$C$168)^emisie_ostatné!DX7))</f>
        <v>4278.5266890649655</v>
      </c>
      <c r="CS7" s="73">
        <f>IF(DY7=0,0,AK7/((1+Vychodiská!$C$168)^emisie_ostatné!DY7))</f>
        <v>4115.5351961482047</v>
      </c>
      <c r="CT7" s="73">
        <f>IF(DZ7=0,0,AL7/((1+Vychodiská!$C$168)^emisie_ostatné!DZ7))</f>
        <v>3970.5115749506012</v>
      </c>
      <c r="CU7" s="73">
        <f>IF(EA7=0,0,AM7/((1+Vychodiská!$C$168)^emisie_ostatné!EA7))</f>
        <v>3830.5983099285309</v>
      </c>
      <c r="CV7" s="73">
        <f>IF(EB7=0,0,AN7/((1+Vychodiská!$C$168)^emisie_ostatné!EB7))</f>
        <v>3695.615321864384</v>
      </c>
      <c r="CW7" s="74">
        <f>IF(EC7=0,0,AO7/((1+Vychodiská!$C$168)^emisie_ostatné!EC7))</f>
        <v>3565.3888771891611</v>
      </c>
      <c r="CX7" s="77">
        <f t="shared" si="4"/>
        <v>193526.78696914279</v>
      </c>
      <c r="CY7" s="73"/>
      <c r="CZ7" s="78">
        <f t="shared" si="2"/>
        <v>2</v>
      </c>
      <c r="DA7" s="78">
        <f t="shared" ref="DA7:EC7" si="7">IF(CZ7=0,0,IF(DA$2&gt;$D7,0,CZ7+1))</f>
        <v>3</v>
      </c>
      <c r="DB7" s="78">
        <f t="shared" si="7"/>
        <v>4</v>
      </c>
      <c r="DC7" s="78">
        <f t="shared" si="7"/>
        <v>5</v>
      </c>
      <c r="DD7" s="78">
        <f t="shared" si="7"/>
        <v>6</v>
      </c>
      <c r="DE7" s="78">
        <f t="shared" si="7"/>
        <v>7</v>
      </c>
      <c r="DF7" s="78">
        <f t="shared" si="7"/>
        <v>8</v>
      </c>
      <c r="DG7" s="78">
        <f t="shared" si="7"/>
        <v>9</v>
      </c>
      <c r="DH7" s="78">
        <f t="shared" si="7"/>
        <v>10</v>
      </c>
      <c r="DI7" s="78">
        <f t="shared" si="7"/>
        <v>11</v>
      </c>
      <c r="DJ7" s="78">
        <f t="shared" si="7"/>
        <v>12</v>
      </c>
      <c r="DK7" s="78">
        <f t="shared" si="7"/>
        <v>13</v>
      </c>
      <c r="DL7" s="78">
        <f t="shared" si="7"/>
        <v>14</v>
      </c>
      <c r="DM7" s="78">
        <f t="shared" si="7"/>
        <v>15</v>
      </c>
      <c r="DN7" s="78">
        <f t="shared" si="7"/>
        <v>16</v>
      </c>
      <c r="DO7" s="78">
        <f t="shared" si="7"/>
        <v>17</v>
      </c>
      <c r="DP7" s="78">
        <f t="shared" si="7"/>
        <v>18</v>
      </c>
      <c r="DQ7" s="78">
        <f t="shared" si="7"/>
        <v>19</v>
      </c>
      <c r="DR7" s="78">
        <f t="shared" si="7"/>
        <v>20</v>
      </c>
      <c r="DS7" s="78">
        <f t="shared" si="7"/>
        <v>21</v>
      </c>
      <c r="DT7" s="78">
        <f t="shared" si="7"/>
        <v>22</v>
      </c>
      <c r="DU7" s="78">
        <f t="shared" si="7"/>
        <v>23</v>
      </c>
      <c r="DV7" s="78">
        <f t="shared" si="7"/>
        <v>24</v>
      </c>
      <c r="DW7" s="78">
        <f t="shared" si="7"/>
        <v>25</v>
      </c>
      <c r="DX7" s="78">
        <f t="shared" si="7"/>
        <v>26</v>
      </c>
      <c r="DY7" s="78">
        <f t="shared" si="7"/>
        <v>27</v>
      </c>
      <c r="DZ7" s="78">
        <f t="shared" si="7"/>
        <v>28</v>
      </c>
      <c r="EA7" s="78">
        <f t="shared" si="7"/>
        <v>29</v>
      </c>
      <c r="EB7" s="78">
        <f t="shared" si="7"/>
        <v>30</v>
      </c>
      <c r="EC7" s="79">
        <f t="shared" si="7"/>
        <v>31</v>
      </c>
    </row>
    <row r="8" spans="1:133" s="80" customFormat="1" ht="31" customHeight="1" x14ac:dyDescent="0.35">
      <c r="A8" s="70">
        <v>6</v>
      </c>
      <c r="B8" s="71" t="s">
        <v>71</v>
      </c>
      <c r="C8" s="71" t="str">
        <f>INDEX(Data!$D$3:$D$29,MATCH(emisie_ostatné!A8,Data!$A$3:$A$29,0))</f>
        <v>Výstavba technológie na vysoko účinnú kombinovanú výrobu elektriny a tepla ako náhrady za súčasné zdroje v SCZT Západ - Akumulácia</v>
      </c>
      <c r="D8" s="72">
        <f>INDEX(Data!$M$3:$M$29,MATCH(emisie_ostatné!A8,Data!$A$3:$A$29,0))</f>
        <v>30</v>
      </c>
      <c r="E8" s="72">
        <f>INDEX(Data!$J$3:$J$29,MATCH(emisie_ostatné!A8,Data!$A$3:$A$29,0))</f>
        <v>2024</v>
      </c>
      <c r="F8" s="72">
        <f>INDEX(Data!$O$3:$O$29,MATCH(emisie_ostatné!A8,Data!$A$3:$A$29,0))</f>
        <v>-0.2</v>
      </c>
      <c r="G8" s="72">
        <f>INDEX(Data!$P$3:$P$29,MATCH(emisie_ostatné!A8,Data!$A$3:$A$29,0))</f>
        <v>0</v>
      </c>
      <c r="H8" s="72">
        <f>INDEX(Data!$Q$3:$Q$29,MATCH(emisie_ostatné!A8,Data!$A$3:$A$29,0))</f>
        <v>0</v>
      </c>
      <c r="I8" s="72">
        <f>INDEX(Data!$R$3:$R$29,MATCH(emisie_ostatné!A8,Data!$A$3:$A$29,0))</f>
        <v>0</v>
      </c>
      <c r="J8" s="72">
        <f>INDEX(Data!$S$3:$S$29,MATCH(emisie_ostatné!A8,Data!$A$3:$A$29,0))</f>
        <v>0</v>
      </c>
      <c r="K8" s="74">
        <f>INDEX(Data!$T$3:$T$29,MATCH(emisie_ostatné!A8,Data!$A$3:$A$29,0))</f>
        <v>0</v>
      </c>
      <c r="L8" s="73">
        <f>($F8*IF(LEN($E8)=4,HLOOKUP($E8+L$2,Vychodiská!$J$9:$BH$15,2,0),HLOOKUP(VALUE(RIGHT($E8,4))+L$2,Vychodiská!$J$9:$BH$15,2,0)))*-1+($G8*IF(LEN($E8)=4,HLOOKUP($E8+L$2,Vychodiská!$J$9:$BH$15,3,0),HLOOKUP(VALUE(RIGHT($E8,4))+L$2,Vychodiská!$J$9:$BH$15,3,0)))*-1+($H8*IF(LEN($E8)=4,HLOOKUP($E8+L$2,Vychodiská!$J$9:$BH$15,4,0),HLOOKUP(VALUE(RIGHT($E8,4))+L$2,Vychodiská!$J$9:$BH$15,4,0)))*-1+($I8*IF(LEN($E8)=4,HLOOKUP($E8+L$2,Vychodiská!$J$9:$BH$15,5,0),HLOOKUP(VALUE(RIGHT($E8,4))+L$2,Vychodiská!$J$9:$BH$15,5,0)))*-1+($J8*IF(LEN($E8)=4,HLOOKUP($E8+L$2,Vychodiská!$J$9:$BH$15,6),HLOOKUP(VALUE(RIGHT($E8,4))+L$2,Vychodiská!$J$9:$BH$15,6,0)))*-1+($K8*IF(LEN($E8)=4,HLOOKUP($E8+L$2,Vychodiská!$J$9:$BH$15,7),HLOOKUP(VALUE(RIGHT($E8,4))+L$2,Vychodiská!$J$9:$BH$15,7,0)))*-1</f>
        <v>7068.5633714506084</v>
      </c>
      <c r="M8" s="73">
        <f>($F8*IF(LEN($E8)=4,HLOOKUP($E8+M$2,Vychodiská!$J$9:$BH$15,2,0),HLOOKUP(VALUE(RIGHT($E8,4))+M$2,Vychodiská!$J$9:$BH$15,2,0)))*-1+($G8*IF(LEN($E8)=4,HLOOKUP($E8+M$2,Vychodiská!$J$9:$BH$15,3,0),HLOOKUP(VALUE(RIGHT($E8,4))+M$2,Vychodiská!$J$9:$BH$15,3,0)))*-1+($H8*IF(LEN($E8)=4,HLOOKUP($E8+M$2,Vychodiská!$J$9:$BH$15,4,0),HLOOKUP(VALUE(RIGHT($E8,4))+M$2,Vychodiská!$J$9:$BH$15,4,0)))*-1+($I8*IF(LEN($E8)=4,HLOOKUP($E8+M$2,Vychodiská!$J$9:$BH$15,5,0),HLOOKUP(VALUE(RIGHT($E8,4))+M$2,Vychodiská!$J$9:$BH$15,5,0)))*-1+($J8*IF(LEN($E8)=4,HLOOKUP($E8+M$2,Vychodiská!$J$9:$BH$15,6),HLOOKUP(VALUE(RIGHT($E8,4))+M$2,Vychodiská!$J$9:$BH$15,6,0)))*-1+($K8*IF(LEN($E8)=4,HLOOKUP($E8+M$2,Vychodiská!$J$9:$BH$15,7),HLOOKUP(VALUE(RIGHT($E8,4))+M$2,Vychodiská!$J$9:$BH$15,7,0)))*-1</f>
        <v>7188.7289487652688</v>
      </c>
      <c r="N8" s="73">
        <f>($F8*IF(LEN($E8)=4,HLOOKUP($E8+N$2,Vychodiská!$J$9:$BH$15,2,0),HLOOKUP(VALUE(RIGHT($E8,4))+N$2,Vychodiská!$J$9:$BH$15,2,0)))*-1+($G8*IF(LEN($E8)=4,HLOOKUP($E8+N$2,Vychodiská!$J$9:$BH$15,3,0),HLOOKUP(VALUE(RIGHT($E8,4))+N$2,Vychodiská!$J$9:$BH$15,3,0)))*-1+($H8*IF(LEN($E8)=4,HLOOKUP($E8+N$2,Vychodiská!$J$9:$BH$15,4,0),HLOOKUP(VALUE(RIGHT($E8,4))+N$2,Vychodiská!$J$9:$BH$15,4,0)))*-1+($I8*IF(LEN($E8)=4,HLOOKUP($E8+N$2,Vychodiská!$J$9:$BH$15,5,0),HLOOKUP(VALUE(RIGHT($E8,4))+N$2,Vychodiská!$J$9:$BH$15,5,0)))*-1+($J8*IF(LEN($E8)=4,HLOOKUP($E8+N$2,Vychodiská!$J$9:$BH$15,6),HLOOKUP(VALUE(RIGHT($E8,4))+N$2,Vychodiská!$J$9:$BH$15,6,0)))*-1+($K8*IF(LEN($E8)=4,HLOOKUP($E8+N$2,Vychodiská!$J$9:$BH$15,7),HLOOKUP(VALUE(RIGHT($E8,4))+N$2,Vychodiská!$J$9:$BH$15,7,0)))*-1</f>
        <v>7310.9373408942774</v>
      </c>
      <c r="O8" s="73">
        <f>($F8*IF(LEN($E8)=4,HLOOKUP($E8+O$2,Vychodiská!$J$9:$BH$15,2,0),HLOOKUP(VALUE(RIGHT($E8,4))+O$2,Vychodiská!$J$9:$BH$15,2,0)))*-1+($G8*IF(LEN($E8)=4,HLOOKUP($E8+O$2,Vychodiská!$J$9:$BH$15,3,0),HLOOKUP(VALUE(RIGHT($E8,4))+O$2,Vychodiská!$J$9:$BH$15,3,0)))*-1+($H8*IF(LEN($E8)=4,HLOOKUP($E8+O$2,Vychodiská!$J$9:$BH$15,4,0),HLOOKUP(VALUE(RIGHT($E8,4))+O$2,Vychodiská!$J$9:$BH$15,4,0)))*-1+($I8*IF(LEN($E8)=4,HLOOKUP($E8+O$2,Vychodiská!$J$9:$BH$15,5,0),HLOOKUP(VALUE(RIGHT($E8,4))+O$2,Vychodiská!$J$9:$BH$15,5,0)))*-1+($J8*IF(LEN($E8)=4,HLOOKUP($E8+O$2,Vychodiská!$J$9:$BH$15,6),HLOOKUP(VALUE(RIGHT($E8,4))+O$2,Vychodiská!$J$9:$BH$15,6,0)))*-1+($K8*IF(LEN($E8)=4,HLOOKUP($E8+O$2,Vychodiská!$J$9:$BH$15,7),HLOOKUP(VALUE(RIGHT($E8,4))+O$2,Vychodiská!$J$9:$BH$15,7,0)))*-1</f>
        <v>7435.22327568948</v>
      </c>
      <c r="P8" s="73">
        <f>($F8*IF(LEN($E8)=4,HLOOKUP($E8+P$2,Vychodiská!$J$9:$BH$15,2,0),HLOOKUP(VALUE(RIGHT($E8,4))+P$2,Vychodiská!$J$9:$BH$15,2,0)))*-1+($G8*IF(LEN($E8)=4,HLOOKUP($E8+P$2,Vychodiská!$J$9:$BH$15,3,0),HLOOKUP(VALUE(RIGHT($E8,4))+P$2,Vychodiská!$J$9:$BH$15,3,0)))*-1+($H8*IF(LEN($E8)=4,HLOOKUP($E8+P$2,Vychodiská!$J$9:$BH$15,4,0),HLOOKUP(VALUE(RIGHT($E8,4))+P$2,Vychodiská!$J$9:$BH$15,4,0)))*-1+($I8*IF(LEN($E8)=4,HLOOKUP($E8+P$2,Vychodiská!$J$9:$BH$15,5,0),HLOOKUP(VALUE(RIGHT($E8,4))+P$2,Vychodiská!$J$9:$BH$15,5,0)))*-1+($J8*IF(LEN($E8)=4,HLOOKUP($E8+P$2,Vychodiská!$J$9:$BH$15,6),HLOOKUP(VALUE(RIGHT($E8,4))+P$2,Vychodiská!$J$9:$BH$15,6,0)))*-1+($K8*IF(LEN($E8)=4,HLOOKUP($E8+P$2,Vychodiská!$J$9:$BH$15,7),HLOOKUP(VALUE(RIGHT($E8,4))+P$2,Vychodiská!$J$9:$BH$15,7,0)))*-1</f>
        <v>7561.6220713762004</v>
      </c>
      <c r="Q8" s="73">
        <f>($F8*IF(LEN($E8)=4,HLOOKUP($E8+Q$2,Vychodiská!$J$9:$BH$15,2,0),HLOOKUP(VALUE(RIGHT($E8,4))+Q$2,Vychodiská!$J$9:$BH$15,2,0)))*-1+($G8*IF(LEN($E8)=4,HLOOKUP($E8+Q$2,Vychodiská!$J$9:$BH$15,3,0),HLOOKUP(VALUE(RIGHT($E8,4))+Q$2,Vychodiská!$J$9:$BH$15,3,0)))*-1+($H8*IF(LEN($E8)=4,HLOOKUP($E8+Q$2,Vychodiská!$J$9:$BH$15,4,0),HLOOKUP(VALUE(RIGHT($E8,4))+Q$2,Vychodiská!$J$9:$BH$15,4,0)))*-1+($I8*IF(LEN($E8)=4,HLOOKUP($E8+Q$2,Vychodiská!$J$9:$BH$15,5,0),HLOOKUP(VALUE(RIGHT($E8,4))+Q$2,Vychodiská!$J$9:$BH$15,5,0)))*-1+($J8*IF(LEN($E8)=4,HLOOKUP($E8+Q$2,Vychodiská!$J$9:$BH$15,6),HLOOKUP(VALUE(RIGHT($E8,4))+Q$2,Vychodiská!$J$9:$BH$15,6,0)))*-1+($K8*IF(LEN($E8)=4,HLOOKUP($E8+Q$2,Vychodiská!$J$9:$BH$15,7),HLOOKUP(VALUE(RIGHT($E8,4))+Q$2,Vychodiská!$J$9:$BH$15,7,0)))*-1</f>
        <v>7690.1696465895948</v>
      </c>
      <c r="R8" s="73">
        <f>($F8*IF(LEN($E8)=4,HLOOKUP($E8+R$2,Vychodiská!$J$9:$BH$15,2,0),HLOOKUP(VALUE(RIGHT($E8,4))+R$2,Vychodiská!$J$9:$BH$15,2,0)))*-1+($G8*IF(LEN($E8)=4,HLOOKUP($E8+R$2,Vychodiská!$J$9:$BH$15,3,0),HLOOKUP(VALUE(RIGHT($E8,4))+R$2,Vychodiská!$J$9:$BH$15,3,0)))*-1+($H8*IF(LEN($E8)=4,HLOOKUP($E8+R$2,Vychodiská!$J$9:$BH$15,4,0),HLOOKUP(VALUE(RIGHT($E8,4))+R$2,Vychodiská!$J$9:$BH$15,4,0)))*-1+($I8*IF(LEN($E8)=4,HLOOKUP($E8+R$2,Vychodiská!$J$9:$BH$15,5,0),HLOOKUP(VALUE(RIGHT($E8,4))+R$2,Vychodiská!$J$9:$BH$15,5,0)))*-1+($J8*IF(LEN($E8)=4,HLOOKUP($E8+R$2,Vychodiská!$J$9:$BH$15,6),HLOOKUP(VALUE(RIGHT($E8,4))+R$2,Vychodiská!$J$9:$BH$15,6,0)))*-1+($K8*IF(LEN($E8)=4,HLOOKUP($E8+R$2,Vychodiská!$J$9:$BH$15,7),HLOOKUP(VALUE(RIGHT($E8,4))+R$2,Vychodiská!$J$9:$BH$15,7,0)))*-1</f>
        <v>7782.4516823486701</v>
      </c>
      <c r="S8" s="73">
        <f>($F8*IF(LEN($E8)=4,HLOOKUP($E8+S$2,Vychodiská!$J$9:$BH$15,2,0),HLOOKUP(VALUE(RIGHT($E8,4))+S$2,Vychodiská!$J$9:$BH$15,2,0)))*-1+($G8*IF(LEN($E8)=4,HLOOKUP($E8+S$2,Vychodiská!$J$9:$BH$15,3,0),HLOOKUP(VALUE(RIGHT($E8,4))+S$2,Vychodiská!$J$9:$BH$15,3,0)))*-1+($H8*IF(LEN($E8)=4,HLOOKUP($E8+S$2,Vychodiská!$J$9:$BH$15,4,0),HLOOKUP(VALUE(RIGHT($E8,4))+S$2,Vychodiská!$J$9:$BH$15,4,0)))*-1+($I8*IF(LEN($E8)=4,HLOOKUP($E8+S$2,Vychodiská!$J$9:$BH$15,5,0),HLOOKUP(VALUE(RIGHT($E8,4))+S$2,Vychodiská!$J$9:$BH$15,5,0)))*-1+($J8*IF(LEN($E8)=4,HLOOKUP($E8+S$2,Vychodiská!$J$9:$BH$15,6),HLOOKUP(VALUE(RIGHT($E8,4))+S$2,Vychodiská!$J$9:$BH$15,6,0)))*-1+($K8*IF(LEN($E8)=4,HLOOKUP($E8+S$2,Vychodiská!$J$9:$BH$15,7),HLOOKUP(VALUE(RIGHT($E8,4))+S$2,Vychodiská!$J$9:$BH$15,7,0)))*-1</f>
        <v>7875.8411025368541</v>
      </c>
      <c r="T8" s="73">
        <f>($F8*IF(LEN($E8)=4,HLOOKUP($E8+T$2,Vychodiská!$J$9:$BH$15,2,0),HLOOKUP(VALUE(RIGHT($E8,4))+T$2,Vychodiská!$J$9:$BH$15,2,0)))*-1+($G8*IF(LEN($E8)=4,HLOOKUP($E8+T$2,Vychodiská!$J$9:$BH$15,3,0),HLOOKUP(VALUE(RIGHT($E8,4))+T$2,Vychodiská!$J$9:$BH$15,3,0)))*-1+($H8*IF(LEN($E8)=4,HLOOKUP($E8+T$2,Vychodiská!$J$9:$BH$15,4,0),HLOOKUP(VALUE(RIGHT($E8,4))+T$2,Vychodiská!$J$9:$BH$15,4,0)))*-1+($I8*IF(LEN($E8)=4,HLOOKUP($E8+T$2,Vychodiská!$J$9:$BH$15,5,0),HLOOKUP(VALUE(RIGHT($E8,4))+T$2,Vychodiská!$J$9:$BH$15,5,0)))*-1+($J8*IF(LEN($E8)=4,HLOOKUP($E8+T$2,Vychodiská!$J$9:$BH$15,6),HLOOKUP(VALUE(RIGHT($E8,4))+T$2,Vychodiská!$J$9:$BH$15,6,0)))*-1+($K8*IF(LEN($E8)=4,HLOOKUP($E8+T$2,Vychodiská!$J$9:$BH$15,7),HLOOKUP(VALUE(RIGHT($E8,4))+T$2,Vychodiská!$J$9:$BH$15,7,0)))*-1</f>
        <v>7970.3511957672963</v>
      </c>
      <c r="U8" s="73">
        <f>($F8*IF(LEN($E8)=4,HLOOKUP($E8+U$2,Vychodiská!$J$9:$BH$15,2,0),HLOOKUP(VALUE(RIGHT($E8,4))+U$2,Vychodiská!$J$9:$BH$15,2,0)))*-1+($G8*IF(LEN($E8)=4,HLOOKUP($E8+U$2,Vychodiská!$J$9:$BH$15,3,0),HLOOKUP(VALUE(RIGHT($E8,4))+U$2,Vychodiská!$J$9:$BH$15,3,0)))*-1+($H8*IF(LEN($E8)=4,HLOOKUP($E8+U$2,Vychodiská!$J$9:$BH$15,4,0),HLOOKUP(VALUE(RIGHT($E8,4))+U$2,Vychodiská!$J$9:$BH$15,4,0)))*-1+($I8*IF(LEN($E8)=4,HLOOKUP($E8+U$2,Vychodiská!$J$9:$BH$15,5,0),HLOOKUP(VALUE(RIGHT($E8,4))+U$2,Vychodiská!$J$9:$BH$15,5,0)))*-1+($J8*IF(LEN($E8)=4,HLOOKUP($E8+U$2,Vychodiská!$J$9:$BH$15,6),HLOOKUP(VALUE(RIGHT($E8,4))+U$2,Vychodiská!$J$9:$BH$15,6,0)))*-1+($K8*IF(LEN($E8)=4,HLOOKUP($E8+U$2,Vychodiská!$J$9:$BH$15,7),HLOOKUP(VALUE(RIGHT($E8,4))+U$2,Vychodiská!$J$9:$BH$15,7,0)))*-1</f>
        <v>8065.9954101165049</v>
      </c>
      <c r="V8" s="73">
        <f>($F8*IF(LEN($E8)=4,HLOOKUP($E8+V$2,Vychodiská!$J$9:$BH$15,2,0),HLOOKUP(VALUE(RIGHT($E8,4))+V$2,Vychodiská!$J$9:$BH$15,2,0)))*-1+($G8*IF(LEN($E8)=4,HLOOKUP($E8+V$2,Vychodiská!$J$9:$BH$15,3,0),HLOOKUP(VALUE(RIGHT($E8,4))+V$2,Vychodiská!$J$9:$BH$15,3,0)))*-1+($H8*IF(LEN($E8)=4,HLOOKUP($E8+V$2,Vychodiská!$J$9:$BH$15,4,0),HLOOKUP(VALUE(RIGHT($E8,4))+V$2,Vychodiská!$J$9:$BH$15,4,0)))*-1+($I8*IF(LEN($E8)=4,HLOOKUP($E8+V$2,Vychodiská!$J$9:$BH$15,5,0),HLOOKUP(VALUE(RIGHT($E8,4))+V$2,Vychodiská!$J$9:$BH$15,5,0)))*-1+($J8*IF(LEN($E8)=4,HLOOKUP($E8+V$2,Vychodiská!$J$9:$BH$15,6),HLOOKUP(VALUE(RIGHT($E8,4))+V$2,Vychodiská!$J$9:$BH$15,6,0)))*-1+($K8*IF(LEN($E8)=4,HLOOKUP($E8+V$2,Vychodiská!$J$9:$BH$15,7),HLOOKUP(VALUE(RIGHT($E8,4))+V$2,Vychodiská!$J$9:$BH$15,7,0)))*-1</f>
        <v>8162.7873550379027</v>
      </c>
      <c r="W8" s="73">
        <f>($F8*IF(LEN($E8)=4,HLOOKUP($E8+W$2,Vychodiská!$J$9:$BH$15,2,0),HLOOKUP(VALUE(RIGHT($E8,4))+W$2,Vychodiská!$J$9:$BH$15,2,0)))*-1+($G8*IF(LEN($E8)=4,HLOOKUP($E8+W$2,Vychodiská!$J$9:$BH$15,3,0),HLOOKUP(VALUE(RIGHT($E8,4))+W$2,Vychodiská!$J$9:$BH$15,3,0)))*-1+($H8*IF(LEN($E8)=4,HLOOKUP($E8+W$2,Vychodiská!$J$9:$BH$15,4,0),HLOOKUP(VALUE(RIGHT($E8,4))+W$2,Vychodiská!$J$9:$BH$15,4,0)))*-1+($I8*IF(LEN($E8)=4,HLOOKUP($E8+W$2,Vychodiská!$J$9:$BH$15,5,0),HLOOKUP(VALUE(RIGHT($E8,4))+W$2,Vychodiská!$J$9:$BH$15,5,0)))*-1+($J8*IF(LEN($E8)=4,HLOOKUP($E8+W$2,Vychodiská!$J$9:$BH$15,6),HLOOKUP(VALUE(RIGHT($E8,4))+W$2,Vychodiská!$J$9:$BH$15,6,0)))*-1+($K8*IF(LEN($E8)=4,HLOOKUP($E8+W$2,Vychodiská!$J$9:$BH$15,7),HLOOKUP(VALUE(RIGHT($E8,4))+W$2,Vychodiská!$J$9:$BH$15,7,0)))*-1</f>
        <v>8260.7408032983567</v>
      </c>
      <c r="X8" s="73">
        <f>($F8*IF(LEN($E8)=4,HLOOKUP($E8+X$2,Vychodiská!$J$9:$BH$15,2,0),HLOOKUP(VALUE(RIGHT($E8,4))+X$2,Vychodiská!$J$9:$BH$15,2,0)))*-1+($G8*IF(LEN($E8)=4,HLOOKUP($E8+X$2,Vychodiská!$J$9:$BH$15,3,0),HLOOKUP(VALUE(RIGHT($E8,4))+X$2,Vychodiská!$J$9:$BH$15,3,0)))*-1+($H8*IF(LEN($E8)=4,HLOOKUP($E8+X$2,Vychodiská!$J$9:$BH$15,4,0),HLOOKUP(VALUE(RIGHT($E8,4))+X$2,Vychodiská!$J$9:$BH$15,4,0)))*-1+($I8*IF(LEN($E8)=4,HLOOKUP($E8+X$2,Vychodiská!$J$9:$BH$15,5,0),HLOOKUP(VALUE(RIGHT($E8,4))+X$2,Vychodiská!$J$9:$BH$15,5,0)))*-1+($J8*IF(LEN($E8)=4,HLOOKUP($E8+X$2,Vychodiská!$J$9:$BH$15,6),HLOOKUP(VALUE(RIGHT($E8,4))+X$2,Vychodiská!$J$9:$BH$15,6,0)))*-1+($K8*IF(LEN($E8)=4,HLOOKUP($E8+X$2,Vychodiská!$J$9:$BH$15,7),HLOOKUP(VALUE(RIGHT($E8,4))+X$2,Vychodiská!$J$9:$BH$15,7,0)))*-1</f>
        <v>8359.8696929379385</v>
      </c>
      <c r="Y8" s="73">
        <f>($F8*IF(LEN($E8)=4,HLOOKUP($E8+Y$2,Vychodiská!$J$9:$BH$15,2,0),HLOOKUP(VALUE(RIGHT($E8,4))+Y$2,Vychodiská!$J$9:$BH$15,2,0)))*-1+($G8*IF(LEN($E8)=4,HLOOKUP($E8+Y$2,Vychodiská!$J$9:$BH$15,3,0),HLOOKUP(VALUE(RIGHT($E8,4))+Y$2,Vychodiská!$J$9:$BH$15,3,0)))*-1+($H8*IF(LEN($E8)=4,HLOOKUP($E8+Y$2,Vychodiská!$J$9:$BH$15,4,0),HLOOKUP(VALUE(RIGHT($E8,4))+Y$2,Vychodiská!$J$9:$BH$15,4,0)))*-1+($I8*IF(LEN($E8)=4,HLOOKUP($E8+Y$2,Vychodiská!$J$9:$BH$15,5,0),HLOOKUP(VALUE(RIGHT($E8,4))+Y$2,Vychodiská!$J$9:$BH$15,5,0)))*-1+($J8*IF(LEN($E8)=4,HLOOKUP($E8+Y$2,Vychodiská!$J$9:$BH$15,6),HLOOKUP(VALUE(RIGHT($E8,4))+Y$2,Vychodiská!$J$9:$BH$15,6,0)))*-1+($K8*IF(LEN($E8)=4,HLOOKUP($E8+Y$2,Vychodiská!$J$9:$BH$15,7),HLOOKUP(VALUE(RIGHT($E8,4))+Y$2,Vychodiská!$J$9:$BH$15,7,0)))*-1</f>
        <v>8460.1881292531943</v>
      </c>
      <c r="Z8" s="73">
        <f>($F8*IF(LEN($E8)=4,HLOOKUP($E8+Z$2,Vychodiská!$J$9:$BH$15,2,0),HLOOKUP(VALUE(RIGHT($E8,4))+Z$2,Vychodiská!$J$9:$BH$15,2,0)))*-1+($G8*IF(LEN($E8)=4,HLOOKUP($E8+Z$2,Vychodiská!$J$9:$BH$15,3,0),HLOOKUP(VALUE(RIGHT($E8,4))+Z$2,Vychodiská!$J$9:$BH$15,3,0)))*-1+($H8*IF(LEN($E8)=4,HLOOKUP($E8+Z$2,Vychodiská!$J$9:$BH$15,4,0),HLOOKUP(VALUE(RIGHT($E8,4))+Z$2,Vychodiská!$J$9:$BH$15,4,0)))*-1+($I8*IF(LEN($E8)=4,HLOOKUP($E8+Z$2,Vychodiská!$J$9:$BH$15,5,0),HLOOKUP(VALUE(RIGHT($E8,4))+Z$2,Vychodiská!$J$9:$BH$15,5,0)))*-1+($J8*IF(LEN($E8)=4,HLOOKUP($E8+Z$2,Vychodiská!$J$9:$BH$15,6),HLOOKUP(VALUE(RIGHT($E8,4))+Z$2,Vychodiská!$J$9:$BH$15,6,0)))*-1+($K8*IF(LEN($E8)=4,HLOOKUP($E8+Z$2,Vychodiská!$J$9:$BH$15,7),HLOOKUP(VALUE(RIGHT($E8,4))+Z$2,Vychodiská!$J$9:$BH$15,7,0)))*-1</f>
        <v>8561.7103868042323</v>
      </c>
      <c r="AA8" s="73">
        <f>($F8*IF(LEN($E8)=4,HLOOKUP($E8+AA$2,Vychodiská!$J$9:$BH$15,2,0),HLOOKUP(VALUE(RIGHT($E8,4))+AA$2,Vychodiská!$J$9:$BH$15,2,0)))*-1+($G8*IF(LEN($E8)=4,HLOOKUP($E8+AA$2,Vychodiská!$J$9:$BH$15,3,0),HLOOKUP(VALUE(RIGHT($E8,4))+AA$2,Vychodiská!$J$9:$BH$15,3,0)))*-1+($H8*IF(LEN($E8)=4,HLOOKUP($E8+AA$2,Vychodiská!$J$9:$BH$15,4,0),HLOOKUP(VALUE(RIGHT($E8,4))+AA$2,Vychodiská!$J$9:$BH$15,4,0)))*-1+($I8*IF(LEN($E8)=4,HLOOKUP($E8+AA$2,Vychodiská!$J$9:$BH$15,5,0),HLOOKUP(VALUE(RIGHT($E8,4))+AA$2,Vychodiská!$J$9:$BH$15,5,0)))*-1+($J8*IF(LEN($E8)=4,HLOOKUP($E8+AA$2,Vychodiská!$J$9:$BH$15,6),HLOOKUP(VALUE(RIGHT($E8,4))+AA$2,Vychodiská!$J$9:$BH$15,6,0)))*-1+($K8*IF(LEN($E8)=4,HLOOKUP($E8+AA$2,Vychodiská!$J$9:$BH$15,7),HLOOKUP(VALUE(RIGHT($E8,4))+AA$2,Vychodiská!$J$9:$BH$15,7,0)))*-1</f>
        <v>8664.4509114458833</v>
      </c>
      <c r="AB8" s="73">
        <f>($F8*IF(LEN($E8)=4,HLOOKUP($E8+AB$2,Vychodiská!$J$9:$BH$15,2,0),HLOOKUP(VALUE(RIGHT($E8,4))+AB$2,Vychodiská!$J$9:$BH$15,2,0)))*-1+($G8*IF(LEN($E8)=4,HLOOKUP($E8+AB$2,Vychodiská!$J$9:$BH$15,3,0),HLOOKUP(VALUE(RIGHT($E8,4))+AB$2,Vychodiská!$J$9:$BH$15,3,0)))*-1+($H8*IF(LEN($E8)=4,HLOOKUP($E8+AB$2,Vychodiská!$J$9:$BH$15,4,0),HLOOKUP(VALUE(RIGHT($E8,4))+AB$2,Vychodiská!$J$9:$BH$15,4,0)))*-1+($I8*IF(LEN($E8)=4,HLOOKUP($E8+AB$2,Vychodiská!$J$9:$BH$15,5,0),HLOOKUP(VALUE(RIGHT($E8,4))+AB$2,Vychodiská!$J$9:$BH$15,5,0)))*-1+($J8*IF(LEN($E8)=4,HLOOKUP($E8+AB$2,Vychodiská!$J$9:$BH$15,6),HLOOKUP(VALUE(RIGHT($E8,4))+AB$2,Vychodiská!$J$9:$BH$15,6,0)))*-1+($K8*IF(LEN($E8)=4,HLOOKUP($E8+AB$2,Vychodiská!$J$9:$BH$15,7),HLOOKUP(VALUE(RIGHT($E8,4))+AB$2,Vychodiská!$J$9:$BH$15,7,0)))*-1</f>
        <v>8751.095420560343</v>
      </c>
      <c r="AC8" s="73">
        <f>($F8*IF(LEN($E8)=4,HLOOKUP($E8+AC$2,Vychodiská!$J$9:$BH$15,2,0),HLOOKUP(VALUE(RIGHT($E8,4))+AC$2,Vychodiská!$J$9:$BH$15,2,0)))*-1+($G8*IF(LEN($E8)=4,HLOOKUP($E8+AC$2,Vychodiská!$J$9:$BH$15,3,0),HLOOKUP(VALUE(RIGHT($E8,4))+AC$2,Vychodiská!$J$9:$BH$15,3,0)))*-1+($H8*IF(LEN($E8)=4,HLOOKUP($E8+AC$2,Vychodiská!$J$9:$BH$15,4,0),HLOOKUP(VALUE(RIGHT($E8,4))+AC$2,Vychodiská!$J$9:$BH$15,4,0)))*-1+($I8*IF(LEN($E8)=4,HLOOKUP($E8+AC$2,Vychodiská!$J$9:$BH$15,5,0),HLOOKUP(VALUE(RIGHT($E8,4))+AC$2,Vychodiská!$J$9:$BH$15,5,0)))*-1+($J8*IF(LEN($E8)=4,HLOOKUP($E8+AC$2,Vychodiská!$J$9:$BH$15,6),HLOOKUP(VALUE(RIGHT($E8,4))+AC$2,Vychodiská!$J$9:$BH$15,6,0)))*-1+($K8*IF(LEN($E8)=4,HLOOKUP($E8+AC$2,Vychodiská!$J$9:$BH$15,7),HLOOKUP(VALUE(RIGHT($E8,4))+AC$2,Vychodiská!$J$9:$BH$15,7,0)))*-1</f>
        <v>8838.6063747659464</v>
      </c>
      <c r="AD8" s="73">
        <f>($F8*IF(LEN($E8)=4,HLOOKUP($E8+AD$2,Vychodiská!$J$9:$BH$15,2,0),HLOOKUP(VALUE(RIGHT($E8,4))+AD$2,Vychodiská!$J$9:$BH$15,2,0)))*-1+($G8*IF(LEN($E8)=4,HLOOKUP($E8+AD$2,Vychodiská!$J$9:$BH$15,3,0),HLOOKUP(VALUE(RIGHT($E8,4))+AD$2,Vychodiská!$J$9:$BH$15,3,0)))*-1+($H8*IF(LEN($E8)=4,HLOOKUP($E8+AD$2,Vychodiská!$J$9:$BH$15,4,0),HLOOKUP(VALUE(RIGHT($E8,4))+AD$2,Vychodiská!$J$9:$BH$15,4,0)))*-1+($I8*IF(LEN($E8)=4,HLOOKUP($E8+AD$2,Vychodiská!$J$9:$BH$15,5,0),HLOOKUP(VALUE(RIGHT($E8,4))+AD$2,Vychodiská!$J$9:$BH$15,5,0)))*-1+($J8*IF(LEN($E8)=4,HLOOKUP($E8+AD$2,Vychodiská!$J$9:$BH$15,6),HLOOKUP(VALUE(RIGHT($E8,4))+AD$2,Vychodiská!$J$9:$BH$15,6,0)))*-1+($K8*IF(LEN($E8)=4,HLOOKUP($E8+AD$2,Vychodiská!$J$9:$BH$15,7),HLOOKUP(VALUE(RIGHT($E8,4))+AD$2,Vychodiská!$J$9:$BH$15,7,0)))*-1</f>
        <v>8926.9924385136055</v>
      </c>
      <c r="AE8" s="73">
        <f>($F8*IF(LEN($E8)=4,HLOOKUP($E8+AE$2,Vychodiská!$J$9:$BH$15,2,0),HLOOKUP(VALUE(RIGHT($E8,4))+AE$2,Vychodiská!$J$9:$BH$15,2,0)))*-1+($G8*IF(LEN($E8)=4,HLOOKUP($E8+AE$2,Vychodiská!$J$9:$BH$15,3,0),HLOOKUP(VALUE(RIGHT($E8,4))+AE$2,Vychodiská!$J$9:$BH$15,3,0)))*-1+($H8*IF(LEN($E8)=4,HLOOKUP($E8+AE$2,Vychodiská!$J$9:$BH$15,4,0),HLOOKUP(VALUE(RIGHT($E8,4))+AE$2,Vychodiská!$J$9:$BH$15,4,0)))*-1+($I8*IF(LEN($E8)=4,HLOOKUP($E8+AE$2,Vychodiská!$J$9:$BH$15,5,0),HLOOKUP(VALUE(RIGHT($E8,4))+AE$2,Vychodiská!$J$9:$BH$15,5,0)))*-1+($J8*IF(LEN($E8)=4,HLOOKUP($E8+AE$2,Vychodiská!$J$9:$BH$15,6),HLOOKUP(VALUE(RIGHT($E8,4))+AE$2,Vychodiská!$J$9:$BH$15,6,0)))*-1+($K8*IF(LEN($E8)=4,HLOOKUP($E8+AE$2,Vychodiská!$J$9:$BH$15,7),HLOOKUP(VALUE(RIGHT($E8,4))+AE$2,Vychodiská!$J$9:$BH$15,7,0)))*-1</f>
        <v>9016.2623628987403</v>
      </c>
      <c r="AF8" s="73">
        <f>($F8*IF(LEN($E8)=4,HLOOKUP($E8+AF$2,Vychodiská!$J$9:$BH$15,2,0),HLOOKUP(VALUE(RIGHT($E8,4))+AF$2,Vychodiská!$J$9:$BH$15,2,0)))*-1+($G8*IF(LEN($E8)=4,HLOOKUP($E8+AF$2,Vychodiská!$J$9:$BH$15,3,0),HLOOKUP(VALUE(RIGHT($E8,4))+AF$2,Vychodiská!$J$9:$BH$15,3,0)))*-1+($H8*IF(LEN($E8)=4,HLOOKUP($E8+AF$2,Vychodiská!$J$9:$BH$15,4,0),HLOOKUP(VALUE(RIGHT($E8,4))+AF$2,Vychodiská!$J$9:$BH$15,4,0)))*-1+($I8*IF(LEN($E8)=4,HLOOKUP($E8+AF$2,Vychodiská!$J$9:$BH$15,5,0),HLOOKUP(VALUE(RIGHT($E8,4))+AF$2,Vychodiská!$J$9:$BH$15,5,0)))*-1+($J8*IF(LEN($E8)=4,HLOOKUP($E8+AF$2,Vychodiská!$J$9:$BH$15,6),HLOOKUP(VALUE(RIGHT($E8,4))+AF$2,Vychodiská!$J$9:$BH$15,6,0)))*-1+($K8*IF(LEN($E8)=4,HLOOKUP($E8+AF$2,Vychodiská!$J$9:$BH$15,7),HLOOKUP(VALUE(RIGHT($E8,4))+AF$2,Vychodiská!$J$9:$BH$15,7,0)))*-1</f>
        <v>9106.4249865277288</v>
      </c>
      <c r="AG8" s="73">
        <f>($F8*IF(LEN($E8)=4,HLOOKUP($E8+AG$2,Vychodiská!$J$9:$BH$15,2,0),HLOOKUP(VALUE(RIGHT($E8,4))+AG$2,Vychodiská!$J$9:$BH$15,2,0)))*-1+($G8*IF(LEN($E8)=4,HLOOKUP($E8+AG$2,Vychodiská!$J$9:$BH$15,3,0),HLOOKUP(VALUE(RIGHT($E8,4))+AG$2,Vychodiská!$J$9:$BH$15,3,0)))*-1+($H8*IF(LEN($E8)=4,HLOOKUP($E8+AG$2,Vychodiská!$J$9:$BH$15,4,0),HLOOKUP(VALUE(RIGHT($E8,4))+AG$2,Vychodiská!$J$9:$BH$15,4,0)))*-1+($I8*IF(LEN($E8)=4,HLOOKUP($E8+AG$2,Vychodiská!$J$9:$BH$15,5,0),HLOOKUP(VALUE(RIGHT($E8,4))+AG$2,Vychodiská!$J$9:$BH$15,5,0)))*-1+($J8*IF(LEN($E8)=4,HLOOKUP($E8+AG$2,Vychodiská!$J$9:$BH$15,6),HLOOKUP(VALUE(RIGHT($E8,4))+AG$2,Vychodiská!$J$9:$BH$15,6,0)))*-1+($K8*IF(LEN($E8)=4,HLOOKUP($E8+AG$2,Vychodiská!$J$9:$BH$15,7),HLOOKUP(VALUE(RIGHT($E8,4))+AG$2,Vychodiská!$J$9:$BH$15,7,0)))*-1</f>
        <v>9197.4892363930048</v>
      </c>
      <c r="AH8" s="73">
        <f>($F8*IF(LEN($E8)=4,HLOOKUP($E8+AH$2,Vychodiská!$J$9:$BH$15,2,0),HLOOKUP(VALUE(RIGHT($E8,4))+AH$2,Vychodiská!$J$9:$BH$15,2,0)))*-1+($G8*IF(LEN($E8)=4,HLOOKUP($E8+AH$2,Vychodiská!$J$9:$BH$15,3,0),HLOOKUP(VALUE(RIGHT($E8,4))+AH$2,Vychodiská!$J$9:$BH$15,3,0)))*-1+($H8*IF(LEN($E8)=4,HLOOKUP($E8+AH$2,Vychodiská!$J$9:$BH$15,4,0),HLOOKUP(VALUE(RIGHT($E8,4))+AH$2,Vychodiská!$J$9:$BH$15,4,0)))*-1+($I8*IF(LEN($E8)=4,HLOOKUP($E8+AH$2,Vychodiská!$J$9:$BH$15,5,0),HLOOKUP(VALUE(RIGHT($E8,4))+AH$2,Vychodiská!$J$9:$BH$15,5,0)))*-1+($J8*IF(LEN($E8)=4,HLOOKUP($E8+AH$2,Vychodiská!$J$9:$BH$15,6),HLOOKUP(VALUE(RIGHT($E8,4))+AH$2,Vychodiská!$J$9:$BH$15,6,0)))*-1+($K8*IF(LEN($E8)=4,HLOOKUP($E8+AH$2,Vychodiská!$J$9:$BH$15,7),HLOOKUP(VALUE(RIGHT($E8,4))+AH$2,Vychodiská!$J$9:$BH$15,7,0)))*-1</f>
        <v>9289.4641287569357</v>
      </c>
      <c r="AI8" s="73">
        <f>($F8*IF(LEN($E8)=4,HLOOKUP($E8+AI$2,Vychodiská!$J$9:$BH$15,2,0),HLOOKUP(VALUE(RIGHT($E8,4))+AI$2,Vychodiská!$J$9:$BH$15,2,0)))*-1+($G8*IF(LEN($E8)=4,HLOOKUP($E8+AI$2,Vychodiská!$J$9:$BH$15,3,0),HLOOKUP(VALUE(RIGHT($E8,4))+AI$2,Vychodiská!$J$9:$BH$15,3,0)))*-1+($H8*IF(LEN($E8)=4,HLOOKUP($E8+AI$2,Vychodiská!$J$9:$BH$15,4,0),HLOOKUP(VALUE(RIGHT($E8,4))+AI$2,Vychodiská!$J$9:$BH$15,4,0)))*-1+($I8*IF(LEN($E8)=4,HLOOKUP($E8+AI$2,Vychodiská!$J$9:$BH$15,5,0),HLOOKUP(VALUE(RIGHT($E8,4))+AI$2,Vychodiská!$J$9:$BH$15,5,0)))*-1+($J8*IF(LEN($E8)=4,HLOOKUP($E8+AI$2,Vychodiská!$J$9:$BH$15,6),HLOOKUP(VALUE(RIGHT($E8,4))+AI$2,Vychodiská!$J$9:$BH$15,6,0)))*-1+($K8*IF(LEN($E8)=4,HLOOKUP($E8+AI$2,Vychodiská!$J$9:$BH$15,7),HLOOKUP(VALUE(RIGHT($E8,4))+AI$2,Vychodiská!$J$9:$BH$15,7,0)))*-1</f>
        <v>9382.3587700445041</v>
      </c>
      <c r="AJ8" s="73">
        <f>($F8*IF(LEN($E8)=4,HLOOKUP($E8+AJ$2,Vychodiská!$J$9:$BH$15,2,0),HLOOKUP(VALUE(RIGHT($E8,4))+AJ$2,Vychodiská!$J$9:$BH$15,2,0)))*-1+($G8*IF(LEN($E8)=4,HLOOKUP($E8+AJ$2,Vychodiská!$J$9:$BH$15,3,0),HLOOKUP(VALUE(RIGHT($E8,4))+AJ$2,Vychodiská!$J$9:$BH$15,3,0)))*-1+($H8*IF(LEN($E8)=4,HLOOKUP($E8+AJ$2,Vychodiská!$J$9:$BH$15,4,0),HLOOKUP(VALUE(RIGHT($E8,4))+AJ$2,Vychodiská!$J$9:$BH$15,4,0)))*-1+($I8*IF(LEN($E8)=4,HLOOKUP($E8+AJ$2,Vychodiská!$J$9:$BH$15,5,0),HLOOKUP(VALUE(RIGHT($E8,4))+AJ$2,Vychodiská!$J$9:$BH$15,5,0)))*-1+($J8*IF(LEN($E8)=4,HLOOKUP($E8+AJ$2,Vychodiská!$J$9:$BH$15,6),HLOOKUP(VALUE(RIGHT($E8,4))+AJ$2,Vychodiská!$J$9:$BH$15,6,0)))*-1+($K8*IF(LEN($E8)=4,HLOOKUP($E8+AJ$2,Vychodiská!$J$9:$BH$15,7),HLOOKUP(VALUE(RIGHT($E8,4))+AJ$2,Vychodiská!$J$9:$BH$15,7,0)))*-1</f>
        <v>9476.1823577449504</v>
      </c>
      <c r="AK8" s="73">
        <f>($F8*IF(LEN($E8)=4,HLOOKUP($E8+AK$2,Vychodiská!$J$9:$BH$15,2,0),HLOOKUP(VALUE(RIGHT($E8,4))+AK$2,Vychodiská!$J$9:$BH$15,2,0)))*-1+($G8*IF(LEN($E8)=4,HLOOKUP($E8+AK$2,Vychodiská!$J$9:$BH$15,3,0),HLOOKUP(VALUE(RIGHT($E8,4))+AK$2,Vychodiská!$J$9:$BH$15,3,0)))*-1+($H8*IF(LEN($E8)=4,HLOOKUP($E8+AK$2,Vychodiská!$J$9:$BH$15,4,0),HLOOKUP(VALUE(RIGHT($E8,4))+AK$2,Vychodiská!$J$9:$BH$15,4,0)))*-1+($I8*IF(LEN($E8)=4,HLOOKUP($E8+AK$2,Vychodiská!$J$9:$BH$15,5,0),HLOOKUP(VALUE(RIGHT($E8,4))+AK$2,Vychodiská!$J$9:$BH$15,5,0)))*-1+($J8*IF(LEN($E8)=4,HLOOKUP($E8+AK$2,Vychodiská!$J$9:$BH$15,6),HLOOKUP(VALUE(RIGHT($E8,4))+AK$2,Vychodiská!$J$9:$BH$15,6,0)))*-1+($K8*IF(LEN($E8)=4,HLOOKUP($E8+AK$2,Vychodiská!$J$9:$BH$15,7),HLOOKUP(VALUE(RIGHT($E8,4))+AK$2,Vychodiská!$J$9:$BH$15,7,0)))*-1</f>
        <v>9570.9441813224003</v>
      </c>
      <c r="AL8" s="73">
        <f>($F8*IF(LEN($E8)=4,HLOOKUP($E8+AL$2,Vychodiská!$J$9:$BH$15,2,0),HLOOKUP(VALUE(RIGHT($E8,4))+AL$2,Vychodiská!$J$9:$BH$15,2,0)))*-1+($G8*IF(LEN($E8)=4,HLOOKUP($E8+AL$2,Vychodiská!$J$9:$BH$15,3,0),HLOOKUP(VALUE(RIGHT($E8,4))+AL$2,Vychodiská!$J$9:$BH$15,3,0)))*-1+($H8*IF(LEN($E8)=4,HLOOKUP($E8+AL$2,Vychodiská!$J$9:$BH$15,4,0),HLOOKUP(VALUE(RIGHT($E8,4))+AL$2,Vychodiská!$J$9:$BH$15,4,0)))*-1+($I8*IF(LEN($E8)=4,HLOOKUP($E8+AL$2,Vychodiská!$J$9:$BH$15,5,0),HLOOKUP(VALUE(RIGHT($E8,4))+AL$2,Vychodiská!$J$9:$BH$15,5,0)))*-1+($J8*IF(LEN($E8)=4,HLOOKUP($E8+AL$2,Vychodiská!$J$9:$BH$15,6),HLOOKUP(VALUE(RIGHT($E8,4))+AL$2,Vychodiská!$J$9:$BH$15,6,0)))*-1+($K8*IF(LEN($E8)=4,HLOOKUP($E8+AL$2,Vychodiská!$J$9:$BH$15,7),HLOOKUP(VALUE(RIGHT($E8,4))+AL$2,Vychodiská!$J$9:$BH$15,7,0)))*-1</f>
        <v>9695.3664556795902</v>
      </c>
      <c r="AM8" s="73">
        <f>($F8*IF(LEN($E8)=4,HLOOKUP($E8+AM$2,Vychodiská!$J$9:$BH$15,2,0),HLOOKUP(VALUE(RIGHT($E8,4))+AM$2,Vychodiská!$J$9:$BH$15,2,0)))*-1+($G8*IF(LEN($E8)=4,HLOOKUP($E8+AM$2,Vychodiská!$J$9:$BH$15,3,0),HLOOKUP(VALUE(RIGHT($E8,4))+AM$2,Vychodiská!$J$9:$BH$15,3,0)))*-1+($H8*IF(LEN($E8)=4,HLOOKUP($E8+AM$2,Vychodiská!$J$9:$BH$15,4,0),HLOOKUP(VALUE(RIGHT($E8,4))+AM$2,Vychodiská!$J$9:$BH$15,4,0)))*-1+($I8*IF(LEN($E8)=4,HLOOKUP($E8+AM$2,Vychodiská!$J$9:$BH$15,5,0),HLOOKUP(VALUE(RIGHT($E8,4))+AM$2,Vychodiská!$J$9:$BH$15,5,0)))*-1+($J8*IF(LEN($E8)=4,HLOOKUP($E8+AM$2,Vychodiská!$J$9:$BH$15,6),HLOOKUP(VALUE(RIGHT($E8,4))+AM$2,Vychodiská!$J$9:$BH$15,6,0)))*-1+($K8*IF(LEN($E8)=4,HLOOKUP($E8+AM$2,Vychodiská!$J$9:$BH$15,7),HLOOKUP(VALUE(RIGHT($E8,4))+AM$2,Vychodiská!$J$9:$BH$15,7,0)))*-1</f>
        <v>9821.4062196034229</v>
      </c>
      <c r="AN8" s="73">
        <f>($F8*IF(LEN($E8)=4,HLOOKUP($E8+AN$2,Vychodiská!$J$9:$BH$15,2,0),HLOOKUP(VALUE(RIGHT($E8,4))+AN$2,Vychodiská!$J$9:$BH$15,2,0)))*-1+($G8*IF(LEN($E8)=4,HLOOKUP($E8+AN$2,Vychodiská!$J$9:$BH$15,3,0),HLOOKUP(VALUE(RIGHT($E8,4))+AN$2,Vychodiská!$J$9:$BH$15,3,0)))*-1+($H8*IF(LEN($E8)=4,HLOOKUP($E8+AN$2,Vychodiská!$J$9:$BH$15,4,0),HLOOKUP(VALUE(RIGHT($E8,4))+AN$2,Vychodiská!$J$9:$BH$15,4,0)))*-1+($I8*IF(LEN($E8)=4,HLOOKUP($E8+AN$2,Vychodiská!$J$9:$BH$15,5,0),HLOOKUP(VALUE(RIGHT($E8,4))+AN$2,Vychodiská!$J$9:$BH$15,5,0)))*-1+($J8*IF(LEN($E8)=4,HLOOKUP($E8+AN$2,Vychodiská!$J$9:$BH$15,6),HLOOKUP(VALUE(RIGHT($E8,4))+AN$2,Vychodiská!$J$9:$BH$15,6,0)))*-1+($K8*IF(LEN($E8)=4,HLOOKUP($E8+AN$2,Vychodiská!$J$9:$BH$15,7),HLOOKUP(VALUE(RIGHT($E8,4))+AN$2,Vychodiská!$J$9:$BH$15,7,0)))*-1</f>
        <v>9949.0845004582661</v>
      </c>
      <c r="AO8" s="74">
        <f>($F8*IF(LEN($E8)=4,HLOOKUP($E8+AO$2,Vychodiská!$J$9:$BH$15,2,0),HLOOKUP(VALUE(RIGHT($E8,4))+AO$2,Vychodiská!$J$9:$BH$15,2,0)))*-1+($G8*IF(LEN($E8)=4,HLOOKUP($E8+AO$2,Vychodiská!$J$9:$BH$15,3,0),HLOOKUP(VALUE(RIGHT($E8,4))+AO$2,Vychodiská!$J$9:$BH$15,3,0)))*-1+($H8*IF(LEN($E8)=4,HLOOKUP($E8+AO$2,Vychodiská!$J$9:$BH$15,4,0),HLOOKUP(VALUE(RIGHT($E8,4))+AO$2,Vychodiská!$J$9:$BH$15,4,0)))*-1+($I8*IF(LEN($E8)=4,HLOOKUP($E8+AO$2,Vychodiská!$J$9:$BH$15,5,0),HLOOKUP(VALUE(RIGHT($E8,4))+AO$2,Vychodiská!$J$9:$BH$15,5,0)))*-1+($J8*IF(LEN($E8)=4,HLOOKUP($E8+AO$2,Vychodiská!$J$9:$BH$15,6),HLOOKUP(VALUE(RIGHT($E8,4))+AO$2,Vychodiská!$J$9:$BH$15,6,0)))*-1+($K8*IF(LEN($E8)=4,HLOOKUP($E8+AO$2,Vychodiská!$J$9:$BH$15,7),HLOOKUP(VALUE(RIGHT($E8,4))+AO$2,Vychodiská!$J$9:$BH$15,7,0)))*-1</f>
        <v>10078.422598964224</v>
      </c>
      <c r="AP8" s="73">
        <f t="shared" si="1"/>
        <v>7068.5633714506084</v>
      </c>
      <c r="AQ8" s="73">
        <f>SUM($L8:M8)</f>
        <v>14257.292320215878</v>
      </c>
      <c r="AR8" s="73">
        <f>SUM($L8:N8)</f>
        <v>21568.229661110156</v>
      </c>
      <c r="AS8" s="73">
        <f>SUM($L8:O8)</f>
        <v>29003.452936799637</v>
      </c>
      <c r="AT8" s="73">
        <f>SUM($L8:P8)</f>
        <v>36565.075008175838</v>
      </c>
      <c r="AU8" s="73">
        <f>SUM($L8:Q8)</f>
        <v>44255.244654765433</v>
      </c>
      <c r="AV8" s="73">
        <f>SUM($L8:R8)</f>
        <v>52037.696337114103</v>
      </c>
      <c r="AW8" s="73">
        <f>SUM($L8:S8)</f>
        <v>59913.537439650958</v>
      </c>
      <c r="AX8" s="73">
        <f>SUM($L8:T8)</f>
        <v>67883.888635418261</v>
      </c>
      <c r="AY8" s="73">
        <f>SUM($L8:U8)</f>
        <v>75949.884045534767</v>
      </c>
      <c r="AZ8" s="73">
        <f>SUM($L8:V8)</f>
        <v>84112.671400572668</v>
      </c>
      <c r="BA8" s="73">
        <f>SUM($L8:W8)</f>
        <v>92373.412203871019</v>
      </c>
      <c r="BB8" s="73">
        <f>SUM($L8:X8)</f>
        <v>100733.28189680896</v>
      </c>
      <c r="BC8" s="73">
        <f>SUM($L8:Y8)</f>
        <v>109193.47002606215</v>
      </c>
      <c r="BD8" s="73">
        <f>SUM($L8:Z8)</f>
        <v>117755.18041286638</v>
      </c>
      <c r="BE8" s="73">
        <f>SUM($L8:AA8)</f>
        <v>126419.63132431226</v>
      </c>
      <c r="BF8" s="73">
        <f>SUM($L8:AB8)</f>
        <v>135170.72674487261</v>
      </c>
      <c r="BG8" s="73">
        <f>SUM($L8:AC8)</f>
        <v>144009.33311963856</v>
      </c>
      <c r="BH8" s="73">
        <f>SUM($L8:AD8)</f>
        <v>152936.32555815217</v>
      </c>
      <c r="BI8" s="73">
        <f>SUM($L8:AE8)</f>
        <v>161952.5879210509</v>
      </c>
      <c r="BJ8" s="73">
        <f>SUM($L8:AF8)</f>
        <v>171059.01290757864</v>
      </c>
      <c r="BK8" s="73">
        <f>SUM($L8:AG8)</f>
        <v>180256.50214397165</v>
      </c>
      <c r="BL8" s="73">
        <f>SUM($L8:AH8)</f>
        <v>189545.96627272858</v>
      </c>
      <c r="BM8" s="73">
        <f>SUM($L8:AI8)</f>
        <v>198928.32504277307</v>
      </c>
      <c r="BN8" s="73">
        <f>SUM($L8:AJ8)</f>
        <v>208404.50740051802</v>
      </c>
      <c r="BO8" s="73">
        <f>SUM($L8:AK8)</f>
        <v>217975.45158184043</v>
      </c>
      <c r="BP8" s="73">
        <f>SUM($L8:AL8)</f>
        <v>227670.81803752002</v>
      </c>
      <c r="BQ8" s="73">
        <f>SUM($L8:AM8)</f>
        <v>237492.22425712345</v>
      </c>
      <c r="BR8" s="73">
        <f>SUM($L8:AN8)</f>
        <v>247441.30875758172</v>
      </c>
      <c r="BS8" s="74">
        <f>SUM($L8:AO8)</f>
        <v>257519.73135654593</v>
      </c>
      <c r="BT8" s="76">
        <f>IF(CZ8=0,0,L8/((1+Vychodiská!$C$168)^emisie_ostatné!CZ8))</f>
        <v>6411.3953482545203</v>
      </c>
      <c r="BU8" s="73">
        <f>IF(DA8=0,0,M8/((1+Vychodiská!$C$168)^emisie_ostatné!DA8))</f>
        <v>6209.8943515950914</v>
      </c>
      <c r="BV8" s="73">
        <f>IF(DB8=0,0,N8/((1+Vychodiská!$C$168)^emisie_ostatné!DB8))</f>
        <v>6014.7262434021031</v>
      </c>
      <c r="BW8" s="73">
        <f>IF(DC8=0,0,O8/((1+Vychodiská!$C$168)^emisie_ostatné!DC8))</f>
        <v>5825.6919900380362</v>
      </c>
      <c r="BX8" s="73">
        <f>IF(DD8=0,0,P8/((1+Vychodiská!$C$168)^emisie_ostatné!DD8))</f>
        <v>5642.5988132082693</v>
      </c>
      <c r="BY8" s="73">
        <f>IF(DE8=0,0,Q8/((1+Vychodiská!$C$168)^emisie_ostatné!DE8))</f>
        <v>5465.2599933645788</v>
      </c>
      <c r="BZ8" s="73">
        <f>IF(DF8=0,0,R8/((1+Vychodiská!$C$168)^emisie_ostatné!DF8))</f>
        <v>5267.4696316999571</v>
      </c>
      <c r="CA8" s="73">
        <f>IF(DG8=0,0,S8/((1+Vychodiská!$C$168)^emisie_ostatné!DG8))</f>
        <v>5076.8373974098631</v>
      </c>
      <c r="CB8" s="73">
        <f>IF(DH8=0,0,T8/((1+Vychodiská!$C$168)^emisie_ostatné!DH8))</f>
        <v>4893.1042344559819</v>
      </c>
      <c r="CC8" s="73">
        <f>IF(DI8=0,0,U8/((1+Vychodiská!$C$168)^emisie_ostatné!DI8))</f>
        <v>4716.0204621613848</v>
      </c>
      <c r="CD8" s="73">
        <f>IF(DJ8=0,0,V8/((1+Vychodiská!$C$168)^emisie_ostatné!DJ8))</f>
        <v>4545.3454359117359</v>
      </c>
      <c r="CE8" s="73">
        <f>IF(DK8=0,0,W8/((1+Vychodiská!$C$168)^emisie_ostatné!DK8))</f>
        <v>4380.8472201358809</v>
      </c>
      <c r="CF8" s="73">
        <f>IF(DL8=0,0,X8/((1+Vychodiská!$C$168)^emisie_ostatné!DL8))</f>
        <v>4222.3022731214414</v>
      </c>
      <c r="CG8" s="73">
        <f>IF(DM8=0,0,Y8/((1+Vychodiská!$C$168)^emisie_ostatné!DM8))</f>
        <v>4069.4951432370453</v>
      </c>
      <c r="CH8" s="73">
        <f>IF(DN8=0,0,Z8/((1+Vychodiská!$C$168)^emisie_ostatné!DN8))</f>
        <v>3922.2181761484667</v>
      </c>
      <c r="CI8" s="73">
        <f>IF(DO8=0,0,AA8/((1+Vychodiská!$C$168)^emisie_ostatné!DO8))</f>
        <v>3780.2712326307123</v>
      </c>
      <c r="CJ8" s="73">
        <f>IF(DP8=0,0,AB8/((1+Vychodiská!$C$168)^emisie_ostatné!DP8))</f>
        <v>3636.2608999590666</v>
      </c>
      <c r="CK8" s="73">
        <f>IF(DQ8=0,0,AC8/((1+Vychodiská!$C$168)^emisie_ostatné!DQ8))</f>
        <v>3497.7366751987211</v>
      </c>
      <c r="CL8" s="73">
        <f>IF(DR8=0,0,AD8/((1+Vychodiská!$C$168)^emisie_ostatné!DR8))</f>
        <v>3364.4895637625796</v>
      </c>
      <c r="CM8" s="73">
        <f>IF(DS8=0,0,AE8/((1+Vychodiská!$C$168)^emisie_ostatné!DS8))</f>
        <v>3236.3185327620999</v>
      </c>
      <c r="CN8" s="73">
        <f>IF(DT8=0,0,AF8/((1+Vychodiská!$C$168)^emisie_ostatné!DT8))</f>
        <v>3113.0302077044967</v>
      </c>
      <c r="CO8" s="73">
        <f>IF(DU8=0,0,AG8/((1+Vychodiská!$C$168)^emisie_ostatné!DU8))</f>
        <v>2994.4385807443241</v>
      </c>
      <c r="CP8" s="73">
        <f>IF(DV8=0,0,AH8/((1+Vychodiská!$C$168)^emisie_ostatné!DV8))</f>
        <v>2880.364730049303</v>
      </c>
      <c r="CQ8" s="73">
        <f>IF(DW8=0,0,AI8/((1+Vychodiská!$C$168)^emisie_ostatné!DW8))</f>
        <v>2770.636549856948</v>
      </c>
      <c r="CR8" s="73">
        <f>IF(DX8=0,0,AJ8/((1+Vychodiská!$C$168)^emisie_ostatné!DX8))</f>
        <v>2665.0884908147791</v>
      </c>
      <c r="CS8" s="73">
        <f>IF(DY8=0,0,AK8/((1+Vychodiská!$C$168)^emisie_ostatné!DY8))</f>
        <v>2563.5613102123111</v>
      </c>
      <c r="CT8" s="73">
        <f>IF(DZ8=0,0,AL8/((1+Vychodiská!$C$168)^emisie_ostatné!DZ8))</f>
        <v>2473.2262926143535</v>
      </c>
      <c r="CU8" s="73">
        <f>IF(EA8=0,0,AM8/((1+Vychodiská!$C$168)^emisie_ostatné!EA8))</f>
        <v>2386.0745089698466</v>
      </c>
      <c r="CV8" s="73">
        <f>IF(EB8=0,0,AN8/((1+Vychodiská!$C$168)^emisie_ostatné!EB8))</f>
        <v>2301.9937881775763</v>
      </c>
      <c r="CW8" s="74">
        <f>IF(EC8=0,0,AO8/((1+Vychodiská!$C$168)^emisie_ostatné!EC8))</f>
        <v>2220.8759118322705</v>
      </c>
      <c r="CX8" s="77">
        <f t="shared" si="4"/>
        <v>120547.57398943373</v>
      </c>
      <c r="CY8" s="73"/>
      <c r="CZ8" s="78">
        <f t="shared" si="2"/>
        <v>2</v>
      </c>
      <c r="DA8" s="78">
        <f t="shared" ref="DA8:EC8" si="8">IF(CZ8=0,0,IF(DA$2&gt;$D8,0,CZ8+1))</f>
        <v>3</v>
      </c>
      <c r="DB8" s="78">
        <f t="shared" si="8"/>
        <v>4</v>
      </c>
      <c r="DC8" s="78">
        <f t="shared" si="8"/>
        <v>5</v>
      </c>
      <c r="DD8" s="78">
        <f t="shared" si="8"/>
        <v>6</v>
      </c>
      <c r="DE8" s="78">
        <f t="shared" si="8"/>
        <v>7</v>
      </c>
      <c r="DF8" s="78">
        <f t="shared" si="8"/>
        <v>8</v>
      </c>
      <c r="DG8" s="78">
        <f t="shared" si="8"/>
        <v>9</v>
      </c>
      <c r="DH8" s="78">
        <f t="shared" si="8"/>
        <v>10</v>
      </c>
      <c r="DI8" s="78">
        <f t="shared" si="8"/>
        <v>11</v>
      </c>
      <c r="DJ8" s="78">
        <f t="shared" si="8"/>
        <v>12</v>
      </c>
      <c r="DK8" s="78">
        <f t="shared" si="8"/>
        <v>13</v>
      </c>
      <c r="DL8" s="78">
        <f t="shared" si="8"/>
        <v>14</v>
      </c>
      <c r="DM8" s="78">
        <f t="shared" si="8"/>
        <v>15</v>
      </c>
      <c r="DN8" s="78">
        <f t="shared" si="8"/>
        <v>16</v>
      </c>
      <c r="DO8" s="78">
        <f t="shared" si="8"/>
        <v>17</v>
      </c>
      <c r="DP8" s="78">
        <f t="shared" si="8"/>
        <v>18</v>
      </c>
      <c r="DQ8" s="78">
        <f t="shared" si="8"/>
        <v>19</v>
      </c>
      <c r="DR8" s="78">
        <f t="shared" si="8"/>
        <v>20</v>
      </c>
      <c r="DS8" s="78">
        <f t="shared" si="8"/>
        <v>21</v>
      </c>
      <c r="DT8" s="78">
        <f t="shared" si="8"/>
        <v>22</v>
      </c>
      <c r="DU8" s="78">
        <f t="shared" si="8"/>
        <v>23</v>
      </c>
      <c r="DV8" s="78">
        <f t="shared" si="8"/>
        <v>24</v>
      </c>
      <c r="DW8" s="78">
        <f t="shared" si="8"/>
        <v>25</v>
      </c>
      <c r="DX8" s="78">
        <f t="shared" si="8"/>
        <v>26</v>
      </c>
      <c r="DY8" s="78">
        <f t="shared" si="8"/>
        <v>27</v>
      </c>
      <c r="DZ8" s="78">
        <f t="shared" si="8"/>
        <v>28</v>
      </c>
      <c r="EA8" s="78">
        <f t="shared" si="8"/>
        <v>29</v>
      </c>
      <c r="EB8" s="78">
        <f t="shared" si="8"/>
        <v>30</v>
      </c>
      <c r="EC8" s="79">
        <f t="shared" si="8"/>
        <v>31</v>
      </c>
    </row>
    <row r="9" spans="1:133" s="80" customFormat="1" ht="31" customHeight="1" x14ac:dyDescent="0.35">
      <c r="A9" s="70">
        <v>7</v>
      </c>
      <c r="B9" s="71" t="s">
        <v>71</v>
      </c>
      <c r="C9" s="71" t="str">
        <f>INDEX(Data!$D$3:$D$29,MATCH(emisie_ostatné!A9,Data!$A$3:$A$29,0))</f>
        <v>Modernizácia rozšírenia HV pre oblasť Dúbravka</v>
      </c>
      <c r="D9" s="72">
        <f>INDEX(Data!$M$3:$M$29,MATCH(emisie_ostatné!A9,Data!$A$3:$A$29,0))</f>
        <v>30</v>
      </c>
      <c r="E9" s="72" t="str">
        <f>INDEX(Data!$J$3:$J$29,MATCH(emisie_ostatné!A9,Data!$A$3:$A$29,0))</f>
        <v>2024 - 2025</v>
      </c>
      <c r="F9" s="72">
        <f>INDEX(Data!$O$3:$O$29,MATCH(emisie_ostatné!A9,Data!$A$3:$A$29,0))</f>
        <v>-0.1</v>
      </c>
      <c r="G9" s="72">
        <f>INDEX(Data!$P$3:$P$29,MATCH(emisie_ostatné!A9,Data!$A$3:$A$29,0))</f>
        <v>-0.05</v>
      </c>
      <c r="H9" s="72">
        <f>INDEX(Data!$Q$3:$Q$29,MATCH(emisie_ostatné!A9,Data!$A$3:$A$29,0))</f>
        <v>0</v>
      </c>
      <c r="I9" s="72">
        <f>INDEX(Data!$R$3:$R$29,MATCH(emisie_ostatné!A9,Data!$A$3:$A$29,0))</f>
        <v>0</v>
      </c>
      <c r="J9" s="72">
        <f>INDEX(Data!$S$3:$S$29,MATCH(emisie_ostatné!A9,Data!$A$3:$A$29,0))</f>
        <v>-1.2E-2</v>
      </c>
      <c r="K9" s="74">
        <f>INDEX(Data!$T$3:$T$29,MATCH(emisie_ostatné!A9,Data!$A$3:$A$29,0))</f>
        <v>0</v>
      </c>
      <c r="L9" s="73">
        <f>($F9*IF(LEN($E9)=4,HLOOKUP($E9+L$2,Vychodiská!$J$9:$BH$15,2,0),HLOOKUP(VALUE(RIGHT($E9,4))+L$2,Vychodiská!$J$9:$BH$15,2,0)))*-1+($G9*IF(LEN($E9)=4,HLOOKUP($E9+L$2,Vychodiská!$J$9:$BH$15,3,0),HLOOKUP(VALUE(RIGHT($E9,4))+L$2,Vychodiská!$J$9:$BH$15,3,0)))*-1+($H9*IF(LEN($E9)=4,HLOOKUP($E9+L$2,Vychodiská!$J$9:$BH$15,4,0),HLOOKUP(VALUE(RIGHT($E9,4))+L$2,Vychodiská!$J$9:$BH$15,4,0)))*-1+($I9*IF(LEN($E9)=4,HLOOKUP($E9+L$2,Vychodiská!$J$9:$BH$15,5,0),HLOOKUP(VALUE(RIGHT($E9,4))+L$2,Vychodiská!$J$9:$BH$15,5,0)))*-1+($J9*IF(LEN($E9)=4,HLOOKUP($E9+L$2,Vychodiská!$J$9:$BH$15,6),HLOOKUP(VALUE(RIGHT($E9,4))+L$2,Vychodiská!$J$9:$BH$15,6,0)))*-1+($K9*IF(LEN($E9)=4,HLOOKUP($E9+L$2,Vychodiská!$J$9:$BH$15,7),HLOOKUP(VALUE(RIGHT($E9,4))+L$2,Vychodiská!$J$9:$BH$15,7,0)))*-1</f>
        <v>9573.2421489033786</v>
      </c>
      <c r="M9" s="73">
        <f>($F9*IF(LEN($E9)=4,HLOOKUP($E9+M$2,Vychodiská!$J$9:$BH$15,2,0),HLOOKUP(VALUE(RIGHT($E9,4))+M$2,Vychodiská!$J$9:$BH$15,2,0)))*-1+($G9*IF(LEN($E9)=4,HLOOKUP($E9+M$2,Vychodiská!$J$9:$BH$15,3,0),HLOOKUP(VALUE(RIGHT($E9,4))+M$2,Vychodiská!$J$9:$BH$15,3,0)))*-1+($H9*IF(LEN($E9)=4,HLOOKUP($E9+M$2,Vychodiská!$J$9:$BH$15,4,0),HLOOKUP(VALUE(RIGHT($E9,4))+M$2,Vychodiská!$J$9:$BH$15,4,0)))*-1+($I9*IF(LEN($E9)=4,HLOOKUP($E9+M$2,Vychodiská!$J$9:$BH$15,5,0),HLOOKUP(VALUE(RIGHT($E9,4))+M$2,Vychodiská!$J$9:$BH$15,5,0)))*-1+($J9*IF(LEN($E9)=4,HLOOKUP($E9+M$2,Vychodiská!$J$9:$BH$15,6),HLOOKUP(VALUE(RIGHT($E9,4))+M$2,Vychodiská!$J$9:$BH$15,6,0)))*-1+($K9*IF(LEN($E9)=4,HLOOKUP($E9+M$2,Vychodiská!$J$9:$BH$15,7),HLOOKUP(VALUE(RIGHT($E9,4))+M$2,Vychodiská!$J$9:$BH$15,7,0)))*-1</f>
        <v>9735.9872654347346</v>
      </c>
      <c r="N9" s="73">
        <f>($F9*IF(LEN($E9)=4,HLOOKUP($E9+N$2,Vychodiská!$J$9:$BH$15,2,0),HLOOKUP(VALUE(RIGHT($E9,4))+N$2,Vychodiská!$J$9:$BH$15,2,0)))*-1+($G9*IF(LEN($E9)=4,HLOOKUP($E9+N$2,Vychodiská!$J$9:$BH$15,3,0),HLOOKUP(VALUE(RIGHT($E9,4))+N$2,Vychodiská!$J$9:$BH$15,3,0)))*-1+($H9*IF(LEN($E9)=4,HLOOKUP($E9+N$2,Vychodiská!$J$9:$BH$15,4,0),HLOOKUP(VALUE(RIGHT($E9,4))+N$2,Vychodiská!$J$9:$BH$15,4,0)))*-1+($I9*IF(LEN($E9)=4,HLOOKUP($E9+N$2,Vychodiská!$J$9:$BH$15,5,0),HLOOKUP(VALUE(RIGHT($E9,4))+N$2,Vychodiská!$J$9:$BH$15,5,0)))*-1+($J9*IF(LEN($E9)=4,HLOOKUP($E9+N$2,Vychodiská!$J$9:$BH$15,6),HLOOKUP(VALUE(RIGHT($E9,4))+N$2,Vychodiská!$J$9:$BH$15,6,0)))*-1+($K9*IF(LEN($E9)=4,HLOOKUP($E9+N$2,Vychodiská!$J$9:$BH$15,7),HLOOKUP(VALUE(RIGHT($E9,4))+N$2,Vychodiská!$J$9:$BH$15,7,0)))*-1</f>
        <v>9901.4990489471238</v>
      </c>
      <c r="O9" s="73">
        <f>($F9*IF(LEN($E9)=4,HLOOKUP($E9+O$2,Vychodiská!$J$9:$BH$15,2,0),HLOOKUP(VALUE(RIGHT($E9,4))+O$2,Vychodiská!$J$9:$BH$15,2,0)))*-1+($G9*IF(LEN($E9)=4,HLOOKUP($E9+O$2,Vychodiská!$J$9:$BH$15,3,0),HLOOKUP(VALUE(RIGHT($E9,4))+O$2,Vychodiská!$J$9:$BH$15,3,0)))*-1+($H9*IF(LEN($E9)=4,HLOOKUP($E9+O$2,Vychodiská!$J$9:$BH$15,4,0),HLOOKUP(VALUE(RIGHT($E9,4))+O$2,Vychodiská!$J$9:$BH$15,4,0)))*-1+($I9*IF(LEN($E9)=4,HLOOKUP($E9+O$2,Vychodiská!$J$9:$BH$15,5,0),HLOOKUP(VALUE(RIGHT($E9,4))+O$2,Vychodiská!$J$9:$BH$15,5,0)))*-1+($J9*IF(LEN($E9)=4,HLOOKUP($E9+O$2,Vychodiská!$J$9:$BH$15,6),HLOOKUP(VALUE(RIGHT($E9,4))+O$2,Vychodiská!$J$9:$BH$15,6,0)))*-1+($K9*IF(LEN($E9)=4,HLOOKUP($E9+O$2,Vychodiská!$J$9:$BH$15,7),HLOOKUP(VALUE(RIGHT($E9,4))+O$2,Vychodiská!$J$9:$BH$15,7,0)))*-1</f>
        <v>10069.824532779225</v>
      </c>
      <c r="P9" s="73">
        <f>($F9*IF(LEN($E9)=4,HLOOKUP($E9+P$2,Vychodiská!$J$9:$BH$15,2,0),HLOOKUP(VALUE(RIGHT($E9,4))+P$2,Vychodiská!$J$9:$BH$15,2,0)))*-1+($G9*IF(LEN($E9)=4,HLOOKUP($E9+P$2,Vychodiská!$J$9:$BH$15,3,0),HLOOKUP(VALUE(RIGHT($E9,4))+P$2,Vychodiská!$J$9:$BH$15,3,0)))*-1+($H9*IF(LEN($E9)=4,HLOOKUP($E9+P$2,Vychodiská!$J$9:$BH$15,4,0),HLOOKUP(VALUE(RIGHT($E9,4))+P$2,Vychodiská!$J$9:$BH$15,4,0)))*-1+($I9*IF(LEN($E9)=4,HLOOKUP($E9+P$2,Vychodiská!$J$9:$BH$15,5,0),HLOOKUP(VALUE(RIGHT($E9,4))+P$2,Vychodiská!$J$9:$BH$15,5,0)))*-1+($J9*IF(LEN($E9)=4,HLOOKUP($E9+P$2,Vychodiská!$J$9:$BH$15,6),HLOOKUP(VALUE(RIGHT($E9,4))+P$2,Vychodiská!$J$9:$BH$15,6,0)))*-1+($K9*IF(LEN($E9)=4,HLOOKUP($E9+P$2,Vychodiská!$J$9:$BH$15,7),HLOOKUP(VALUE(RIGHT($E9,4))+P$2,Vychodiská!$J$9:$BH$15,7,0)))*-1</f>
        <v>10241.01154983647</v>
      </c>
      <c r="Q9" s="73">
        <f>($F9*IF(LEN($E9)=4,HLOOKUP($E9+Q$2,Vychodiská!$J$9:$BH$15,2,0),HLOOKUP(VALUE(RIGHT($E9,4))+Q$2,Vychodiská!$J$9:$BH$15,2,0)))*-1+($G9*IF(LEN($E9)=4,HLOOKUP($E9+Q$2,Vychodiská!$J$9:$BH$15,3,0),HLOOKUP(VALUE(RIGHT($E9,4))+Q$2,Vychodiská!$J$9:$BH$15,3,0)))*-1+($H9*IF(LEN($E9)=4,HLOOKUP($E9+Q$2,Vychodiská!$J$9:$BH$15,4,0),HLOOKUP(VALUE(RIGHT($E9,4))+Q$2,Vychodiská!$J$9:$BH$15,4,0)))*-1+($I9*IF(LEN($E9)=4,HLOOKUP($E9+Q$2,Vychodiská!$J$9:$BH$15,5,0),HLOOKUP(VALUE(RIGHT($E9,4))+Q$2,Vychodiská!$J$9:$BH$15,5,0)))*-1+($J9*IF(LEN($E9)=4,HLOOKUP($E9+Q$2,Vychodiská!$J$9:$BH$15,6),HLOOKUP(VALUE(RIGHT($E9,4))+Q$2,Vychodiská!$J$9:$BH$15,6,0)))*-1+($K9*IF(LEN($E9)=4,HLOOKUP($E9+Q$2,Vychodiská!$J$9:$BH$15,7),HLOOKUP(VALUE(RIGHT($E9,4))+Q$2,Vychodiská!$J$9:$BH$15,7,0)))*-1</f>
        <v>10363.903688434508</v>
      </c>
      <c r="R9" s="73">
        <f>($F9*IF(LEN($E9)=4,HLOOKUP($E9+R$2,Vychodiská!$J$9:$BH$15,2,0),HLOOKUP(VALUE(RIGHT($E9,4))+R$2,Vychodiská!$J$9:$BH$15,2,0)))*-1+($G9*IF(LEN($E9)=4,HLOOKUP($E9+R$2,Vychodiská!$J$9:$BH$15,3,0),HLOOKUP(VALUE(RIGHT($E9,4))+R$2,Vychodiská!$J$9:$BH$15,3,0)))*-1+($H9*IF(LEN($E9)=4,HLOOKUP($E9+R$2,Vychodiská!$J$9:$BH$15,4,0),HLOOKUP(VALUE(RIGHT($E9,4))+R$2,Vychodiská!$J$9:$BH$15,4,0)))*-1+($I9*IF(LEN($E9)=4,HLOOKUP($E9+R$2,Vychodiská!$J$9:$BH$15,5,0),HLOOKUP(VALUE(RIGHT($E9,4))+R$2,Vychodiská!$J$9:$BH$15,5,0)))*-1+($J9*IF(LEN($E9)=4,HLOOKUP($E9+R$2,Vychodiská!$J$9:$BH$15,6),HLOOKUP(VALUE(RIGHT($E9,4))+R$2,Vychodiská!$J$9:$BH$15,6,0)))*-1+($K9*IF(LEN($E9)=4,HLOOKUP($E9+R$2,Vychodiská!$J$9:$BH$15,7),HLOOKUP(VALUE(RIGHT($E9,4))+R$2,Vychodiská!$J$9:$BH$15,7,0)))*-1</f>
        <v>10488.270532695722</v>
      </c>
      <c r="S9" s="73">
        <f>($F9*IF(LEN($E9)=4,HLOOKUP($E9+S$2,Vychodiská!$J$9:$BH$15,2,0),HLOOKUP(VALUE(RIGHT($E9,4))+S$2,Vychodiská!$J$9:$BH$15,2,0)))*-1+($G9*IF(LEN($E9)=4,HLOOKUP($E9+S$2,Vychodiská!$J$9:$BH$15,3,0),HLOOKUP(VALUE(RIGHT($E9,4))+S$2,Vychodiská!$J$9:$BH$15,3,0)))*-1+($H9*IF(LEN($E9)=4,HLOOKUP($E9+S$2,Vychodiská!$J$9:$BH$15,4,0),HLOOKUP(VALUE(RIGHT($E9,4))+S$2,Vychodiská!$J$9:$BH$15,4,0)))*-1+($I9*IF(LEN($E9)=4,HLOOKUP($E9+S$2,Vychodiská!$J$9:$BH$15,5,0),HLOOKUP(VALUE(RIGHT($E9,4))+S$2,Vychodiská!$J$9:$BH$15,5,0)))*-1+($J9*IF(LEN($E9)=4,HLOOKUP($E9+S$2,Vychodiská!$J$9:$BH$15,6),HLOOKUP(VALUE(RIGHT($E9,4))+S$2,Vychodiská!$J$9:$BH$15,6,0)))*-1+($K9*IF(LEN($E9)=4,HLOOKUP($E9+S$2,Vychodiská!$J$9:$BH$15,7),HLOOKUP(VALUE(RIGHT($E9,4))+S$2,Vychodiská!$J$9:$BH$15,7,0)))*-1</f>
        <v>10614.129779088071</v>
      </c>
      <c r="T9" s="73">
        <f>($F9*IF(LEN($E9)=4,HLOOKUP($E9+T$2,Vychodiská!$J$9:$BH$15,2,0),HLOOKUP(VALUE(RIGHT($E9,4))+T$2,Vychodiská!$J$9:$BH$15,2,0)))*-1+($G9*IF(LEN($E9)=4,HLOOKUP($E9+T$2,Vychodiská!$J$9:$BH$15,3,0),HLOOKUP(VALUE(RIGHT($E9,4))+T$2,Vychodiská!$J$9:$BH$15,3,0)))*-1+($H9*IF(LEN($E9)=4,HLOOKUP($E9+T$2,Vychodiská!$J$9:$BH$15,4,0),HLOOKUP(VALUE(RIGHT($E9,4))+T$2,Vychodiská!$J$9:$BH$15,4,0)))*-1+($I9*IF(LEN($E9)=4,HLOOKUP($E9+T$2,Vychodiská!$J$9:$BH$15,5,0),HLOOKUP(VALUE(RIGHT($E9,4))+T$2,Vychodiská!$J$9:$BH$15,5,0)))*-1+($J9*IF(LEN($E9)=4,HLOOKUP($E9+T$2,Vychodiská!$J$9:$BH$15,6),HLOOKUP(VALUE(RIGHT($E9,4))+T$2,Vychodiská!$J$9:$BH$15,6,0)))*-1+($K9*IF(LEN($E9)=4,HLOOKUP($E9+T$2,Vychodiská!$J$9:$BH$15,7),HLOOKUP(VALUE(RIGHT($E9,4))+T$2,Vychodiská!$J$9:$BH$15,7,0)))*-1</f>
        <v>10741.499336437129</v>
      </c>
      <c r="U9" s="73">
        <f>($F9*IF(LEN($E9)=4,HLOOKUP($E9+U$2,Vychodiská!$J$9:$BH$15,2,0),HLOOKUP(VALUE(RIGHT($E9,4))+U$2,Vychodiská!$J$9:$BH$15,2,0)))*-1+($G9*IF(LEN($E9)=4,HLOOKUP($E9+U$2,Vychodiská!$J$9:$BH$15,3,0),HLOOKUP(VALUE(RIGHT($E9,4))+U$2,Vychodiská!$J$9:$BH$15,3,0)))*-1+($H9*IF(LEN($E9)=4,HLOOKUP($E9+U$2,Vychodiská!$J$9:$BH$15,4,0),HLOOKUP(VALUE(RIGHT($E9,4))+U$2,Vychodiská!$J$9:$BH$15,4,0)))*-1+($I9*IF(LEN($E9)=4,HLOOKUP($E9+U$2,Vychodiská!$J$9:$BH$15,5,0),HLOOKUP(VALUE(RIGHT($E9,4))+U$2,Vychodiská!$J$9:$BH$15,5,0)))*-1+($J9*IF(LEN($E9)=4,HLOOKUP($E9+U$2,Vychodiská!$J$9:$BH$15,6),HLOOKUP(VALUE(RIGHT($E9,4))+U$2,Vychodiská!$J$9:$BH$15,6,0)))*-1+($K9*IF(LEN($E9)=4,HLOOKUP($E9+U$2,Vychodiská!$J$9:$BH$15,7),HLOOKUP(VALUE(RIGHT($E9,4))+U$2,Vychodiská!$J$9:$BH$15,7,0)))*-1</f>
        <v>10870.397328474373</v>
      </c>
      <c r="V9" s="73">
        <f>($F9*IF(LEN($E9)=4,HLOOKUP($E9+V$2,Vychodiská!$J$9:$BH$15,2,0),HLOOKUP(VALUE(RIGHT($E9,4))+V$2,Vychodiská!$J$9:$BH$15,2,0)))*-1+($G9*IF(LEN($E9)=4,HLOOKUP($E9+V$2,Vychodiská!$J$9:$BH$15,3,0),HLOOKUP(VALUE(RIGHT($E9,4))+V$2,Vychodiská!$J$9:$BH$15,3,0)))*-1+($H9*IF(LEN($E9)=4,HLOOKUP($E9+V$2,Vychodiská!$J$9:$BH$15,4,0),HLOOKUP(VALUE(RIGHT($E9,4))+V$2,Vychodiská!$J$9:$BH$15,4,0)))*-1+($I9*IF(LEN($E9)=4,HLOOKUP($E9+V$2,Vychodiská!$J$9:$BH$15,5,0),HLOOKUP(VALUE(RIGHT($E9,4))+V$2,Vychodiská!$J$9:$BH$15,5,0)))*-1+($J9*IF(LEN($E9)=4,HLOOKUP($E9+V$2,Vychodiská!$J$9:$BH$15,6),HLOOKUP(VALUE(RIGHT($E9,4))+V$2,Vychodiská!$J$9:$BH$15,6,0)))*-1+($K9*IF(LEN($E9)=4,HLOOKUP($E9+V$2,Vychodiská!$J$9:$BH$15,7),HLOOKUP(VALUE(RIGHT($E9,4))+V$2,Vychodiská!$J$9:$BH$15,7,0)))*-1</f>
        <v>11000.842096416065</v>
      </c>
      <c r="W9" s="73">
        <f>($F9*IF(LEN($E9)=4,HLOOKUP($E9+W$2,Vychodiská!$J$9:$BH$15,2,0),HLOOKUP(VALUE(RIGHT($E9,4))+W$2,Vychodiská!$J$9:$BH$15,2,0)))*-1+($G9*IF(LEN($E9)=4,HLOOKUP($E9+W$2,Vychodiská!$J$9:$BH$15,3,0),HLOOKUP(VALUE(RIGHT($E9,4))+W$2,Vychodiská!$J$9:$BH$15,3,0)))*-1+($H9*IF(LEN($E9)=4,HLOOKUP($E9+W$2,Vychodiská!$J$9:$BH$15,4,0),HLOOKUP(VALUE(RIGHT($E9,4))+W$2,Vychodiská!$J$9:$BH$15,4,0)))*-1+($I9*IF(LEN($E9)=4,HLOOKUP($E9+W$2,Vychodiská!$J$9:$BH$15,5,0),HLOOKUP(VALUE(RIGHT($E9,4))+W$2,Vychodiská!$J$9:$BH$15,5,0)))*-1+($J9*IF(LEN($E9)=4,HLOOKUP($E9+W$2,Vychodiská!$J$9:$BH$15,6),HLOOKUP(VALUE(RIGHT($E9,4))+W$2,Vychodiská!$J$9:$BH$15,6,0)))*-1+($K9*IF(LEN($E9)=4,HLOOKUP($E9+W$2,Vychodiská!$J$9:$BH$15,7),HLOOKUP(VALUE(RIGHT($E9,4))+W$2,Vychodiská!$J$9:$BH$15,7,0)))*-1</f>
        <v>11132.85220157306</v>
      </c>
      <c r="X9" s="73">
        <f>($F9*IF(LEN($E9)=4,HLOOKUP($E9+X$2,Vychodiská!$J$9:$BH$15,2,0),HLOOKUP(VALUE(RIGHT($E9,4))+X$2,Vychodiská!$J$9:$BH$15,2,0)))*-1+($G9*IF(LEN($E9)=4,HLOOKUP($E9+X$2,Vychodiská!$J$9:$BH$15,3,0),HLOOKUP(VALUE(RIGHT($E9,4))+X$2,Vychodiská!$J$9:$BH$15,3,0)))*-1+($H9*IF(LEN($E9)=4,HLOOKUP($E9+X$2,Vychodiská!$J$9:$BH$15,4,0),HLOOKUP(VALUE(RIGHT($E9,4))+X$2,Vychodiská!$J$9:$BH$15,4,0)))*-1+($I9*IF(LEN($E9)=4,HLOOKUP($E9+X$2,Vychodiská!$J$9:$BH$15,5,0),HLOOKUP(VALUE(RIGHT($E9,4))+X$2,Vychodiská!$J$9:$BH$15,5,0)))*-1+($J9*IF(LEN($E9)=4,HLOOKUP($E9+X$2,Vychodiská!$J$9:$BH$15,6),HLOOKUP(VALUE(RIGHT($E9,4))+X$2,Vychodiská!$J$9:$BH$15,6,0)))*-1+($K9*IF(LEN($E9)=4,HLOOKUP($E9+X$2,Vychodiská!$J$9:$BH$15,7),HLOOKUP(VALUE(RIGHT($E9,4))+X$2,Vychodiská!$J$9:$BH$15,7,0)))*-1</f>
        <v>11266.446427991938</v>
      </c>
      <c r="Y9" s="73">
        <f>($F9*IF(LEN($E9)=4,HLOOKUP($E9+Y$2,Vychodiská!$J$9:$BH$15,2,0),HLOOKUP(VALUE(RIGHT($E9,4))+Y$2,Vychodiská!$J$9:$BH$15,2,0)))*-1+($G9*IF(LEN($E9)=4,HLOOKUP($E9+Y$2,Vychodiská!$J$9:$BH$15,3,0),HLOOKUP(VALUE(RIGHT($E9,4))+Y$2,Vychodiská!$J$9:$BH$15,3,0)))*-1+($H9*IF(LEN($E9)=4,HLOOKUP($E9+Y$2,Vychodiská!$J$9:$BH$15,4,0),HLOOKUP(VALUE(RIGHT($E9,4))+Y$2,Vychodiská!$J$9:$BH$15,4,0)))*-1+($I9*IF(LEN($E9)=4,HLOOKUP($E9+Y$2,Vychodiská!$J$9:$BH$15,5,0),HLOOKUP(VALUE(RIGHT($E9,4))+Y$2,Vychodiská!$J$9:$BH$15,5,0)))*-1+($J9*IF(LEN($E9)=4,HLOOKUP($E9+Y$2,Vychodiská!$J$9:$BH$15,6),HLOOKUP(VALUE(RIGHT($E9,4))+Y$2,Vychodiská!$J$9:$BH$15,6,0)))*-1+($K9*IF(LEN($E9)=4,HLOOKUP($E9+Y$2,Vychodiská!$J$9:$BH$15,7),HLOOKUP(VALUE(RIGHT($E9,4))+Y$2,Vychodiská!$J$9:$BH$15,7,0)))*-1</f>
        <v>11401.643785127839</v>
      </c>
      <c r="Z9" s="73">
        <f>($F9*IF(LEN($E9)=4,HLOOKUP($E9+Z$2,Vychodiská!$J$9:$BH$15,2,0),HLOOKUP(VALUE(RIGHT($E9,4))+Z$2,Vychodiská!$J$9:$BH$15,2,0)))*-1+($G9*IF(LEN($E9)=4,HLOOKUP($E9+Z$2,Vychodiská!$J$9:$BH$15,3,0),HLOOKUP(VALUE(RIGHT($E9,4))+Z$2,Vychodiská!$J$9:$BH$15,3,0)))*-1+($H9*IF(LEN($E9)=4,HLOOKUP($E9+Z$2,Vychodiská!$J$9:$BH$15,4,0),HLOOKUP(VALUE(RIGHT($E9,4))+Z$2,Vychodiská!$J$9:$BH$15,4,0)))*-1+($I9*IF(LEN($E9)=4,HLOOKUP($E9+Z$2,Vychodiská!$J$9:$BH$15,5,0),HLOOKUP(VALUE(RIGHT($E9,4))+Z$2,Vychodiská!$J$9:$BH$15,5,0)))*-1+($J9*IF(LEN($E9)=4,HLOOKUP($E9+Z$2,Vychodiská!$J$9:$BH$15,6),HLOOKUP(VALUE(RIGHT($E9,4))+Z$2,Vychodiská!$J$9:$BH$15,6,0)))*-1+($K9*IF(LEN($E9)=4,HLOOKUP($E9+Z$2,Vychodiská!$J$9:$BH$15,7),HLOOKUP(VALUE(RIGHT($E9,4))+Z$2,Vychodiská!$J$9:$BH$15,7,0)))*-1</f>
        <v>11538.463510549373</v>
      </c>
      <c r="AA9" s="73">
        <f>($F9*IF(LEN($E9)=4,HLOOKUP($E9+AA$2,Vychodiská!$J$9:$BH$15,2,0),HLOOKUP(VALUE(RIGHT($E9,4))+AA$2,Vychodiská!$J$9:$BH$15,2,0)))*-1+($G9*IF(LEN($E9)=4,HLOOKUP($E9+AA$2,Vychodiská!$J$9:$BH$15,3,0),HLOOKUP(VALUE(RIGHT($E9,4))+AA$2,Vychodiská!$J$9:$BH$15,3,0)))*-1+($H9*IF(LEN($E9)=4,HLOOKUP($E9+AA$2,Vychodiská!$J$9:$BH$15,4,0),HLOOKUP(VALUE(RIGHT($E9,4))+AA$2,Vychodiská!$J$9:$BH$15,4,0)))*-1+($I9*IF(LEN($E9)=4,HLOOKUP($E9+AA$2,Vychodiská!$J$9:$BH$15,5,0),HLOOKUP(VALUE(RIGHT($E9,4))+AA$2,Vychodiská!$J$9:$BH$15,5,0)))*-1+($J9*IF(LEN($E9)=4,HLOOKUP($E9+AA$2,Vychodiská!$J$9:$BH$15,6),HLOOKUP(VALUE(RIGHT($E9,4))+AA$2,Vychodiská!$J$9:$BH$15,6,0)))*-1+($K9*IF(LEN($E9)=4,HLOOKUP($E9+AA$2,Vychodiská!$J$9:$BH$15,7),HLOOKUP(VALUE(RIGHT($E9,4))+AA$2,Vychodiská!$J$9:$BH$15,7,0)))*-1</f>
        <v>11653.848145654869</v>
      </c>
      <c r="AB9" s="73">
        <f>($F9*IF(LEN($E9)=4,HLOOKUP($E9+AB$2,Vychodiská!$J$9:$BH$15,2,0),HLOOKUP(VALUE(RIGHT($E9,4))+AB$2,Vychodiská!$J$9:$BH$15,2,0)))*-1+($G9*IF(LEN($E9)=4,HLOOKUP($E9+AB$2,Vychodiská!$J$9:$BH$15,3,0),HLOOKUP(VALUE(RIGHT($E9,4))+AB$2,Vychodiská!$J$9:$BH$15,3,0)))*-1+($H9*IF(LEN($E9)=4,HLOOKUP($E9+AB$2,Vychodiská!$J$9:$BH$15,4,0),HLOOKUP(VALUE(RIGHT($E9,4))+AB$2,Vychodiská!$J$9:$BH$15,4,0)))*-1+($I9*IF(LEN($E9)=4,HLOOKUP($E9+AB$2,Vychodiská!$J$9:$BH$15,5,0),HLOOKUP(VALUE(RIGHT($E9,4))+AB$2,Vychodiská!$J$9:$BH$15,5,0)))*-1+($J9*IF(LEN($E9)=4,HLOOKUP($E9+AB$2,Vychodiská!$J$9:$BH$15,6),HLOOKUP(VALUE(RIGHT($E9,4))+AB$2,Vychodiská!$J$9:$BH$15,6,0)))*-1+($K9*IF(LEN($E9)=4,HLOOKUP($E9+AB$2,Vychodiská!$J$9:$BH$15,7),HLOOKUP(VALUE(RIGHT($E9,4))+AB$2,Vychodiská!$J$9:$BH$15,7,0)))*-1</f>
        <v>11770.386627111417</v>
      </c>
      <c r="AC9" s="73">
        <f>($F9*IF(LEN($E9)=4,HLOOKUP($E9+AC$2,Vychodiská!$J$9:$BH$15,2,0),HLOOKUP(VALUE(RIGHT($E9,4))+AC$2,Vychodiská!$J$9:$BH$15,2,0)))*-1+($G9*IF(LEN($E9)=4,HLOOKUP($E9+AC$2,Vychodiská!$J$9:$BH$15,3,0),HLOOKUP(VALUE(RIGHT($E9,4))+AC$2,Vychodiská!$J$9:$BH$15,3,0)))*-1+($H9*IF(LEN($E9)=4,HLOOKUP($E9+AC$2,Vychodiská!$J$9:$BH$15,4,0),HLOOKUP(VALUE(RIGHT($E9,4))+AC$2,Vychodiská!$J$9:$BH$15,4,0)))*-1+($I9*IF(LEN($E9)=4,HLOOKUP($E9+AC$2,Vychodiská!$J$9:$BH$15,5,0),HLOOKUP(VALUE(RIGHT($E9,4))+AC$2,Vychodiská!$J$9:$BH$15,5,0)))*-1+($J9*IF(LEN($E9)=4,HLOOKUP($E9+AC$2,Vychodiská!$J$9:$BH$15,6),HLOOKUP(VALUE(RIGHT($E9,4))+AC$2,Vychodiská!$J$9:$BH$15,6,0)))*-1+($K9*IF(LEN($E9)=4,HLOOKUP($E9+AC$2,Vychodiská!$J$9:$BH$15,7),HLOOKUP(VALUE(RIGHT($E9,4))+AC$2,Vychodiská!$J$9:$BH$15,7,0)))*-1</f>
        <v>11888.090493382531</v>
      </c>
      <c r="AD9" s="73">
        <f>($F9*IF(LEN($E9)=4,HLOOKUP($E9+AD$2,Vychodiská!$J$9:$BH$15,2,0),HLOOKUP(VALUE(RIGHT($E9,4))+AD$2,Vychodiská!$J$9:$BH$15,2,0)))*-1+($G9*IF(LEN($E9)=4,HLOOKUP($E9+AD$2,Vychodiská!$J$9:$BH$15,3,0),HLOOKUP(VALUE(RIGHT($E9,4))+AD$2,Vychodiská!$J$9:$BH$15,3,0)))*-1+($H9*IF(LEN($E9)=4,HLOOKUP($E9+AD$2,Vychodiská!$J$9:$BH$15,4,0),HLOOKUP(VALUE(RIGHT($E9,4))+AD$2,Vychodiská!$J$9:$BH$15,4,0)))*-1+($I9*IF(LEN($E9)=4,HLOOKUP($E9+AD$2,Vychodiská!$J$9:$BH$15,5,0),HLOOKUP(VALUE(RIGHT($E9,4))+AD$2,Vychodiská!$J$9:$BH$15,5,0)))*-1+($J9*IF(LEN($E9)=4,HLOOKUP($E9+AD$2,Vychodiská!$J$9:$BH$15,6),HLOOKUP(VALUE(RIGHT($E9,4))+AD$2,Vychodiská!$J$9:$BH$15,6,0)))*-1+($K9*IF(LEN($E9)=4,HLOOKUP($E9+AD$2,Vychodiská!$J$9:$BH$15,7),HLOOKUP(VALUE(RIGHT($E9,4))+AD$2,Vychodiská!$J$9:$BH$15,7,0)))*-1</f>
        <v>12006.971398316356</v>
      </c>
      <c r="AE9" s="73">
        <f>($F9*IF(LEN($E9)=4,HLOOKUP($E9+AE$2,Vychodiská!$J$9:$BH$15,2,0),HLOOKUP(VALUE(RIGHT($E9,4))+AE$2,Vychodiská!$J$9:$BH$15,2,0)))*-1+($G9*IF(LEN($E9)=4,HLOOKUP($E9+AE$2,Vychodiská!$J$9:$BH$15,3,0),HLOOKUP(VALUE(RIGHT($E9,4))+AE$2,Vychodiská!$J$9:$BH$15,3,0)))*-1+($H9*IF(LEN($E9)=4,HLOOKUP($E9+AE$2,Vychodiská!$J$9:$BH$15,4,0),HLOOKUP(VALUE(RIGHT($E9,4))+AE$2,Vychodiská!$J$9:$BH$15,4,0)))*-1+($I9*IF(LEN($E9)=4,HLOOKUP($E9+AE$2,Vychodiská!$J$9:$BH$15,5,0),HLOOKUP(VALUE(RIGHT($E9,4))+AE$2,Vychodiská!$J$9:$BH$15,5,0)))*-1+($J9*IF(LEN($E9)=4,HLOOKUP($E9+AE$2,Vychodiská!$J$9:$BH$15,6),HLOOKUP(VALUE(RIGHT($E9,4))+AE$2,Vychodiská!$J$9:$BH$15,6,0)))*-1+($K9*IF(LEN($E9)=4,HLOOKUP($E9+AE$2,Vychodiská!$J$9:$BH$15,7),HLOOKUP(VALUE(RIGHT($E9,4))+AE$2,Vychodiská!$J$9:$BH$15,7,0)))*-1</f>
        <v>12127.041112299521</v>
      </c>
      <c r="AF9" s="73">
        <f>($F9*IF(LEN($E9)=4,HLOOKUP($E9+AF$2,Vychodiská!$J$9:$BH$15,2,0),HLOOKUP(VALUE(RIGHT($E9,4))+AF$2,Vychodiská!$J$9:$BH$15,2,0)))*-1+($G9*IF(LEN($E9)=4,HLOOKUP($E9+AF$2,Vychodiská!$J$9:$BH$15,3,0),HLOOKUP(VALUE(RIGHT($E9,4))+AF$2,Vychodiská!$J$9:$BH$15,3,0)))*-1+($H9*IF(LEN($E9)=4,HLOOKUP($E9+AF$2,Vychodiská!$J$9:$BH$15,4,0),HLOOKUP(VALUE(RIGHT($E9,4))+AF$2,Vychodiská!$J$9:$BH$15,4,0)))*-1+($I9*IF(LEN($E9)=4,HLOOKUP($E9+AF$2,Vychodiská!$J$9:$BH$15,5,0),HLOOKUP(VALUE(RIGHT($E9,4))+AF$2,Vychodiská!$J$9:$BH$15,5,0)))*-1+($J9*IF(LEN($E9)=4,HLOOKUP($E9+AF$2,Vychodiská!$J$9:$BH$15,6),HLOOKUP(VALUE(RIGHT($E9,4))+AF$2,Vychodiská!$J$9:$BH$15,6,0)))*-1+($K9*IF(LEN($E9)=4,HLOOKUP($E9+AF$2,Vychodiská!$J$9:$BH$15,7),HLOOKUP(VALUE(RIGHT($E9,4))+AF$2,Vychodiská!$J$9:$BH$15,7,0)))*-1</f>
        <v>12248.311523422515</v>
      </c>
      <c r="AG9" s="73">
        <f>($F9*IF(LEN($E9)=4,HLOOKUP($E9+AG$2,Vychodiská!$J$9:$BH$15,2,0),HLOOKUP(VALUE(RIGHT($E9,4))+AG$2,Vychodiská!$J$9:$BH$15,2,0)))*-1+($G9*IF(LEN($E9)=4,HLOOKUP($E9+AG$2,Vychodiská!$J$9:$BH$15,3,0),HLOOKUP(VALUE(RIGHT($E9,4))+AG$2,Vychodiská!$J$9:$BH$15,3,0)))*-1+($H9*IF(LEN($E9)=4,HLOOKUP($E9+AG$2,Vychodiská!$J$9:$BH$15,4,0),HLOOKUP(VALUE(RIGHT($E9,4))+AG$2,Vychodiská!$J$9:$BH$15,4,0)))*-1+($I9*IF(LEN($E9)=4,HLOOKUP($E9+AG$2,Vychodiská!$J$9:$BH$15,5,0),HLOOKUP(VALUE(RIGHT($E9,4))+AG$2,Vychodiská!$J$9:$BH$15,5,0)))*-1+($J9*IF(LEN($E9)=4,HLOOKUP($E9+AG$2,Vychodiská!$J$9:$BH$15,6),HLOOKUP(VALUE(RIGHT($E9,4))+AG$2,Vychodiská!$J$9:$BH$15,6,0)))*-1+($K9*IF(LEN($E9)=4,HLOOKUP($E9+AG$2,Vychodiská!$J$9:$BH$15,7),HLOOKUP(VALUE(RIGHT($E9,4))+AG$2,Vychodiská!$J$9:$BH$15,7,0)))*-1</f>
        <v>12370.79463865674</v>
      </c>
      <c r="AH9" s="73">
        <f>($F9*IF(LEN($E9)=4,HLOOKUP($E9+AH$2,Vychodiská!$J$9:$BH$15,2,0),HLOOKUP(VALUE(RIGHT($E9,4))+AH$2,Vychodiská!$J$9:$BH$15,2,0)))*-1+($G9*IF(LEN($E9)=4,HLOOKUP($E9+AH$2,Vychodiská!$J$9:$BH$15,3,0),HLOOKUP(VALUE(RIGHT($E9,4))+AH$2,Vychodiská!$J$9:$BH$15,3,0)))*-1+($H9*IF(LEN($E9)=4,HLOOKUP($E9+AH$2,Vychodiská!$J$9:$BH$15,4,0),HLOOKUP(VALUE(RIGHT($E9,4))+AH$2,Vychodiská!$J$9:$BH$15,4,0)))*-1+($I9*IF(LEN($E9)=4,HLOOKUP($E9+AH$2,Vychodiská!$J$9:$BH$15,5,0),HLOOKUP(VALUE(RIGHT($E9,4))+AH$2,Vychodiská!$J$9:$BH$15,5,0)))*-1+($J9*IF(LEN($E9)=4,HLOOKUP($E9+AH$2,Vychodiská!$J$9:$BH$15,6),HLOOKUP(VALUE(RIGHT($E9,4))+AH$2,Vychodiská!$J$9:$BH$15,6,0)))*-1+($K9*IF(LEN($E9)=4,HLOOKUP($E9+AH$2,Vychodiská!$J$9:$BH$15,7),HLOOKUP(VALUE(RIGHT($E9,4))+AH$2,Vychodiská!$J$9:$BH$15,7,0)))*-1</f>
        <v>12494.502585043308</v>
      </c>
      <c r="AI9" s="73">
        <f>($F9*IF(LEN($E9)=4,HLOOKUP($E9+AI$2,Vychodiská!$J$9:$BH$15,2,0),HLOOKUP(VALUE(RIGHT($E9,4))+AI$2,Vychodiská!$J$9:$BH$15,2,0)))*-1+($G9*IF(LEN($E9)=4,HLOOKUP($E9+AI$2,Vychodiská!$J$9:$BH$15,3,0),HLOOKUP(VALUE(RIGHT($E9,4))+AI$2,Vychodiská!$J$9:$BH$15,3,0)))*-1+($H9*IF(LEN($E9)=4,HLOOKUP($E9+AI$2,Vychodiská!$J$9:$BH$15,4,0),HLOOKUP(VALUE(RIGHT($E9,4))+AI$2,Vychodiská!$J$9:$BH$15,4,0)))*-1+($I9*IF(LEN($E9)=4,HLOOKUP($E9+AI$2,Vychodiská!$J$9:$BH$15,5,0),HLOOKUP(VALUE(RIGHT($E9,4))+AI$2,Vychodiská!$J$9:$BH$15,5,0)))*-1+($J9*IF(LEN($E9)=4,HLOOKUP($E9+AI$2,Vychodiská!$J$9:$BH$15,6),HLOOKUP(VALUE(RIGHT($E9,4))+AI$2,Vychodiská!$J$9:$BH$15,6,0)))*-1+($K9*IF(LEN($E9)=4,HLOOKUP($E9+AI$2,Vychodiská!$J$9:$BH$15,7),HLOOKUP(VALUE(RIGHT($E9,4))+AI$2,Vychodiská!$J$9:$BH$15,7,0)))*-1</f>
        <v>12619.447610893742</v>
      </c>
      <c r="AJ9" s="73">
        <f>($F9*IF(LEN($E9)=4,HLOOKUP($E9+AJ$2,Vychodiská!$J$9:$BH$15,2,0),HLOOKUP(VALUE(RIGHT($E9,4))+AJ$2,Vychodiská!$J$9:$BH$15,2,0)))*-1+($G9*IF(LEN($E9)=4,HLOOKUP($E9+AJ$2,Vychodiská!$J$9:$BH$15,3,0),HLOOKUP(VALUE(RIGHT($E9,4))+AJ$2,Vychodiská!$J$9:$BH$15,3,0)))*-1+($H9*IF(LEN($E9)=4,HLOOKUP($E9+AJ$2,Vychodiská!$J$9:$BH$15,4,0),HLOOKUP(VALUE(RIGHT($E9,4))+AJ$2,Vychodiská!$J$9:$BH$15,4,0)))*-1+($I9*IF(LEN($E9)=4,HLOOKUP($E9+AJ$2,Vychodiská!$J$9:$BH$15,5,0),HLOOKUP(VALUE(RIGHT($E9,4))+AJ$2,Vychodiská!$J$9:$BH$15,5,0)))*-1+($J9*IF(LEN($E9)=4,HLOOKUP($E9+AJ$2,Vychodiská!$J$9:$BH$15,6),HLOOKUP(VALUE(RIGHT($E9,4))+AJ$2,Vychodiská!$J$9:$BH$15,6,0)))*-1+($K9*IF(LEN($E9)=4,HLOOKUP($E9+AJ$2,Vychodiská!$J$9:$BH$15,7),HLOOKUP(VALUE(RIGHT($E9,4))+AJ$2,Vychodiská!$J$9:$BH$15,7,0)))*-1</f>
        <v>12745.642087002678</v>
      </c>
      <c r="AK9" s="73">
        <f>($F9*IF(LEN($E9)=4,HLOOKUP($E9+AK$2,Vychodiská!$J$9:$BH$15,2,0),HLOOKUP(VALUE(RIGHT($E9,4))+AK$2,Vychodiská!$J$9:$BH$15,2,0)))*-1+($G9*IF(LEN($E9)=4,HLOOKUP($E9+AK$2,Vychodiská!$J$9:$BH$15,3,0),HLOOKUP(VALUE(RIGHT($E9,4))+AK$2,Vychodiská!$J$9:$BH$15,3,0)))*-1+($H9*IF(LEN($E9)=4,HLOOKUP($E9+AK$2,Vychodiská!$J$9:$BH$15,4,0),HLOOKUP(VALUE(RIGHT($E9,4))+AK$2,Vychodiská!$J$9:$BH$15,4,0)))*-1+($I9*IF(LEN($E9)=4,HLOOKUP($E9+AK$2,Vychodiská!$J$9:$BH$15,5,0),HLOOKUP(VALUE(RIGHT($E9,4))+AK$2,Vychodiská!$J$9:$BH$15,5,0)))*-1+($J9*IF(LEN($E9)=4,HLOOKUP($E9+AK$2,Vychodiská!$J$9:$BH$15,6),HLOOKUP(VALUE(RIGHT($E9,4))+AK$2,Vychodiská!$J$9:$BH$15,6,0)))*-1+($K9*IF(LEN($E9)=4,HLOOKUP($E9+AK$2,Vychodiská!$J$9:$BH$15,7),HLOOKUP(VALUE(RIGHT($E9,4))+AK$2,Vychodiská!$J$9:$BH$15,7,0)))*-1</f>
        <v>12911.335434133713</v>
      </c>
      <c r="AL9" s="73">
        <f>($F9*IF(LEN($E9)=4,HLOOKUP($E9+AL$2,Vychodiská!$J$9:$BH$15,2,0),HLOOKUP(VALUE(RIGHT($E9,4))+AL$2,Vychodiská!$J$9:$BH$15,2,0)))*-1+($G9*IF(LEN($E9)=4,HLOOKUP($E9+AL$2,Vychodiská!$J$9:$BH$15,3,0),HLOOKUP(VALUE(RIGHT($E9,4))+AL$2,Vychodiská!$J$9:$BH$15,3,0)))*-1+($H9*IF(LEN($E9)=4,HLOOKUP($E9+AL$2,Vychodiská!$J$9:$BH$15,4,0),HLOOKUP(VALUE(RIGHT($E9,4))+AL$2,Vychodiská!$J$9:$BH$15,4,0)))*-1+($I9*IF(LEN($E9)=4,HLOOKUP($E9+AL$2,Vychodiská!$J$9:$BH$15,5,0),HLOOKUP(VALUE(RIGHT($E9,4))+AL$2,Vychodiská!$J$9:$BH$15,5,0)))*-1+($J9*IF(LEN($E9)=4,HLOOKUP($E9+AL$2,Vychodiská!$J$9:$BH$15,6),HLOOKUP(VALUE(RIGHT($E9,4))+AL$2,Vychodiská!$J$9:$BH$15,6,0)))*-1+($K9*IF(LEN($E9)=4,HLOOKUP($E9+AL$2,Vychodiská!$J$9:$BH$15,7),HLOOKUP(VALUE(RIGHT($E9,4))+AL$2,Vychodiská!$J$9:$BH$15,7,0)))*-1</f>
        <v>13079.182794777449</v>
      </c>
      <c r="AM9" s="73">
        <f>($F9*IF(LEN($E9)=4,HLOOKUP($E9+AM$2,Vychodiská!$J$9:$BH$15,2,0),HLOOKUP(VALUE(RIGHT($E9,4))+AM$2,Vychodiská!$J$9:$BH$15,2,0)))*-1+($G9*IF(LEN($E9)=4,HLOOKUP($E9+AM$2,Vychodiská!$J$9:$BH$15,3,0),HLOOKUP(VALUE(RIGHT($E9,4))+AM$2,Vychodiská!$J$9:$BH$15,3,0)))*-1+($H9*IF(LEN($E9)=4,HLOOKUP($E9+AM$2,Vychodiská!$J$9:$BH$15,4,0),HLOOKUP(VALUE(RIGHT($E9,4))+AM$2,Vychodiská!$J$9:$BH$15,4,0)))*-1+($I9*IF(LEN($E9)=4,HLOOKUP($E9+AM$2,Vychodiská!$J$9:$BH$15,5,0),HLOOKUP(VALUE(RIGHT($E9,4))+AM$2,Vychodiská!$J$9:$BH$15,5,0)))*-1+($J9*IF(LEN($E9)=4,HLOOKUP($E9+AM$2,Vychodiská!$J$9:$BH$15,6),HLOOKUP(VALUE(RIGHT($E9,4))+AM$2,Vychodiská!$J$9:$BH$15,6,0)))*-1+($K9*IF(LEN($E9)=4,HLOOKUP($E9+AM$2,Vychodiská!$J$9:$BH$15,7),HLOOKUP(VALUE(RIGHT($E9,4))+AM$2,Vychodiská!$J$9:$BH$15,7,0)))*-1</f>
        <v>13249.212171109553</v>
      </c>
      <c r="AN9" s="73">
        <f>($F9*IF(LEN($E9)=4,HLOOKUP($E9+AN$2,Vychodiská!$J$9:$BH$15,2,0),HLOOKUP(VALUE(RIGHT($E9,4))+AN$2,Vychodiská!$J$9:$BH$15,2,0)))*-1+($G9*IF(LEN($E9)=4,HLOOKUP($E9+AN$2,Vychodiská!$J$9:$BH$15,3,0),HLOOKUP(VALUE(RIGHT($E9,4))+AN$2,Vychodiská!$J$9:$BH$15,3,0)))*-1+($H9*IF(LEN($E9)=4,HLOOKUP($E9+AN$2,Vychodiská!$J$9:$BH$15,4,0),HLOOKUP(VALUE(RIGHT($E9,4))+AN$2,Vychodiská!$J$9:$BH$15,4,0)))*-1+($I9*IF(LEN($E9)=4,HLOOKUP($E9+AN$2,Vychodiská!$J$9:$BH$15,5,0),HLOOKUP(VALUE(RIGHT($E9,4))+AN$2,Vychodiská!$J$9:$BH$15,5,0)))*-1+($J9*IF(LEN($E9)=4,HLOOKUP($E9+AN$2,Vychodiská!$J$9:$BH$15,6),HLOOKUP(VALUE(RIGHT($E9,4))+AN$2,Vychodiská!$J$9:$BH$15,6,0)))*-1+($K9*IF(LEN($E9)=4,HLOOKUP($E9+AN$2,Vychodiská!$J$9:$BH$15,7),HLOOKUP(VALUE(RIGHT($E9,4))+AN$2,Vychodiská!$J$9:$BH$15,7,0)))*-1</f>
        <v>13421.451929333978</v>
      </c>
      <c r="AO9" s="74">
        <f>($F9*IF(LEN($E9)=4,HLOOKUP($E9+AO$2,Vychodiská!$J$9:$BH$15,2,0),HLOOKUP(VALUE(RIGHT($E9,4))+AO$2,Vychodiská!$J$9:$BH$15,2,0)))*-1+($G9*IF(LEN($E9)=4,HLOOKUP($E9+AO$2,Vychodiská!$J$9:$BH$15,3,0),HLOOKUP(VALUE(RIGHT($E9,4))+AO$2,Vychodiská!$J$9:$BH$15,3,0)))*-1+($H9*IF(LEN($E9)=4,HLOOKUP($E9+AO$2,Vychodiská!$J$9:$BH$15,4,0),HLOOKUP(VALUE(RIGHT($E9,4))+AO$2,Vychodiská!$J$9:$BH$15,4,0)))*-1+($I9*IF(LEN($E9)=4,HLOOKUP($E9+AO$2,Vychodiská!$J$9:$BH$15,5,0),HLOOKUP(VALUE(RIGHT($E9,4))+AO$2,Vychodiská!$J$9:$BH$15,5,0)))*-1+($J9*IF(LEN($E9)=4,HLOOKUP($E9+AO$2,Vychodiská!$J$9:$BH$15,6),HLOOKUP(VALUE(RIGHT($E9,4))+AO$2,Vychodiská!$J$9:$BH$15,6,0)))*-1+($K9*IF(LEN($E9)=4,HLOOKUP($E9+AO$2,Vychodiská!$J$9:$BH$15,7),HLOOKUP(VALUE(RIGHT($E9,4))+AO$2,Vychodiská!$J$9:$BH$15,7,0)))*-1</f>
        <v>13595.930804415319</v>
      </c>
      <c r="AP9" s="73">
        <f t="shared" si="1"/>
        <v>9573.2421489033786</v>
      </c>
      <c r="AQ9" s="73">
        <f>SUM($L9:M9)</f>
        <v>19309.229414338115</v>
      </c>
      <c r="AR9" s="73">
        <f>SUM($L9:N9)</f>
        <v>29210.728463285239</v>
      </c>
      <c r="AS9" s="73">
        <f>SUM($L9:O9)</f>
        <v>39280.552996064464</v>
      </c>
      <c r="AT9" s="73">
        <f>SUM($L9:P9)</f>
        <v>49521.564545900932</v>
      </c>
      <c r="AU9" s="73">
        <f>SUM($L9:Q9)</f>
        <v>59885.468234335436</v>
      </c>
      <c r="AV9" s="73">
        <f>SUM($L9:R9)</f>
        <v>70373.738767031158</v>
      </c>
      <c r="AW9" s="73">
        <f>SUM($L9:S9)</f>
        <v>80987.868546119222</v>
      </c>
      <c r="AX9" s="73">
        <f>SUM($L9:T9)</f>
        <v>91729.367882556355</v>
      </c>
      <c r="AY9" s="73">
        <f>SUM($L9:U9)</f>
        <v>102599.76521103072</v>
      </c>
      <c r="AZ9" s="73">
        <f>SUM($L9:V9)</f>
        <v>113600.60730744679</v>
      </c>
      <c r="BA9" s="73">
        <f>SUM($L9:W9)</f>
        <v>124733.45950901984</v>
      </c>
      <c r="BB9" s="73">
        <f>SUM($L9:X9)</f>
        <v>135999.90593701179</v>
      </c>
      <c r="BC9" s="73">
        <f>SUM($L9:Y9)</f>
        <v>147401.54972213964</v>
      </c>
      <c r="BD9" s="73">
        <f>SUM($L9:Z9)</f>
        <v>158940.013232689</v>
      </c>
      <c r="BE9" s="73">
        <f>SUM($L9:AA9)</f>
        <v>170593.86137834386</v>
      </c>
      <c r="BF9" s="73">
        <f>SUM($L9:AB9)</f>
        <v>182364.24800545527</v>
      </c>
      <c r="BG9" s="73">
        <f>SUM($L9:AC9)</f>
        <v>194252.33849883781</v>
      </c>
      <c r="BH9" s="73">
        <f>SUM($L9:AD9)</f>
        <v>206259.30989715416</v>
      </c>
      <c r="BI9" s="73">
        <f>SUM($L9:AE9)</f>
        <v>218386.35100945368</v>
      </c>
      <c r="BJ9" s="73">
        <f>SUM($L9:AF9)</f>
        <v>230634.66253287619</v>
      </c>
      <c r="BK9" s="73">
        <f>SUM($L9:AG9)</f>
        <v>243005.45717153294</v>
      </c>
      <c r="BL9" s="73">
        <f>SUM($L9:AH9)</f>
        <v>255499.95975657625</v>
      </c>
      <c r="BM9" s="73">
        <f>SUM($L9:AI9)</f>
        <v>268119.40736746998</v>
      </c>
      <c r="BN9" s="73">
        <f>SUM($L9:AJ9)</f>
        <v>280865.04945447267</v>
      </c>
      <c r="BO9" s="73">
        <f>SUM($L9:AK9)</f>
        <v>293776.38488860638</v>
      </c>
      <c r="BP9" s="73">
        <f>SUM($L9:AL9)</f>
        <v>306855.56768338382</v>
      </c>
      <c r="BQ9" s="73">
        <f>SUM($L9:AM9)</f>
        <v>320104.77985449339</v>
      </c>
      <c r="BR9" s="73">
        <f>SUM($L9:AN9)</f>
        <v>333526.23178382736</v>
      </c>
      <c r="BS9" s="74">
        <f>SUM($L9:AO9)</f>
        <v>347122.16258824267</v>
      </c>
      <c r="BT9" s="76">
        <f>IF(CZ9=0,0,L9/((1+Vychodiská!$C$168)^emisie_ostatné!CZ9))</f>
        <v>8269.7265080690013</v>
      </c>
      <c r="BU9" s="73">
        <f>IF(DA9=0,0,M9/((1+Vychodiská!$C$168)^emisie_ostatné!DA9))</f>
        <v>8009.8208178154036</v>
      </c>
      <c r="BV9" s="73">
        <f>IF(DB9=0,0,N9/((1+Vychodiská!$C$168)^emisie_ostatné!DB9))</f>
        <v>7758.0835921126318</v>
      </c>
      <c r="BW9" s="73">
        <f>IF(DC9=0,0,O9/((1+Vychodiská!$C$168)^emisie_ostatné!DC9))</f>
        <v>7514.2581077890927</v>
      </c>
      <c r="BX9" s="73">
        <f>IF(DD9=0,0,P9/((1+Vychodiská!$C$168)^emisie_ostatné!DD9))</f>
        <v>7278.0957101157192</v>
      </c>
      <c r="BY9" s="73">
        <f>IF(DE9=0,0,Q9/((1+Vychodiská!$C$168)^emisie_ostatné!DE9))</f>
        <v>7014.6979606067698</v>
      </c>
      <c r="BZ9" s="73">
        <f>IF(DF9=0,0,R9/((1+Vychodiská!$C$168)^emisie_ostatné!DF9))</f>
        <v>6760.8327010800485</v>
      </c>
      <c r="CA9" s="73">
        <f>IF(DG9=0,0,S9/((1+Vychodiská!$C$168)^emisie_ostatné!DG9))</f>
        <v>6516.1549461838185</v>
      </c>
      <c r="CB9" s="73">
        <f>IF(DH9=0,0,T9/((1+Vychodiská!$C$168)^emisie_ostatné!DH9))</f>
        <v>6280.3321957504995</v>
      </c>
      <c r="CC9" s="73">
        <f>IF(DI9=0,0,U9/((1+Vychodiská!$C$168)^emisie_ostatné!DI9))</f>
        <v>6053.04398295191</v>
      </c>
      <c r="CD9" s="73">
        <f>IF(DJ9=0,0,V9/((1+Vychodiská!$C$168)^emisie_ostatné!DJ9))</f>
        <v>5833.9814388069826</v>
      </c>
      <c r="CE9" s="73">
        <f>IF(DK9=0,0,W9/((1+Vychodiská!$C$168)^emisie_ostatné!DK9))</f>
        <v>5622.8468724501608</v>
      </c>
      <c r="CF9" s="73">
        <f>IF(DL9=0,0,X9/((1+Vychodiská!$C$168)^emisie_ostatné!DL9))</f>
        <v>5419.3533665900586</v>
      </c>
      <c r="CG9" s="73">
        <f>IF(DM9=0,0,Y9/((1+Vychodiská!$C$168)^emisie_ostatné!DM9))</f>
        <v>5223.2243876087032</v>
      </c>
      <c r="CH9" s="73">
        <f>IF(DN9=0,0,Z9/((1+Vychodiská!$C$168)^emisie_ostatné!DN9))</f>
        <v>5034.1934097714357</v>
      </c>
      <c r="CI9" s="73">
        <f>IF(DO9=0,0,AA9/((1+Vychodiská!$C$168)^emisie_ostatné!DO9))</f>
        <v>4842.4146132087153</v>
      </c>
      <c r="CJ9" s="73">
        <f>IF(DP9=0,0,AB9/((1+Vychodiská!$C$168)^emisie_ostatné!DP9))</f>
        <v>4657.9416755626689</v>
      </c>
      <c r="CK9" s="73">
        <f>IF(DQ9=0,0,AC9/((1+Vychodiská!$C$168)^emisie_ostatné!DQ9))</f>
        <v>4480.4962783983765</v>
      </c>
      <c r="CL9" s="73">
        <f>IF(DR9=0,0,AD9/((1+Vychodiská!$C$168)^emisie_ostatné!DR9))</f>
        <v>4309.8107058879623</v>
      </c>
      <c r="CM9" s="73">
        <f>IF(DS9=0,0,AE9/((1+Vychodiská!$C$168)^emisie_ostatné!DS9))</f>
        <v>4145.6274409017551</v>
      </c>
      <c r="CN9" s="73">
        <f>IF(DT9=0,0,AF9/((1+Vychodiská!$C$168)^emisie_ostatné!DT9))</f>
        <v>3987.6987764864489</v>
      </c>
      <c r="CO9" s="73">
        <f>IF(DU9=0,0,AG9/((1+Vychodiská!$C$168)^emisie_ostatné!DU9))</f>
        <v>3835.7864421441082</v>
      </c>
      <c r="CP9" s="73">
        <f>IF(DV9=0,0,AH9/((1+Vychodiská!$C$168)^emisie_ostatné!DV9))</f>
        <v>3689.6612443481426</v>
      </c>
      <c r="CQ9" s="73">
        <f>IF(DW9=0,0,AI9/((1+Vychodiská!$C$168)^emisie_ostatné!DW9))</f>
        <v>3549.1027207539273</v>
      </c>
      <c r="CR9" s="73">
        <f>IF(DX9=0,0,AJ9/((1+Vychodiská!$C$168)^emisie_ostatné!DX9))</f>
        <v>3413.8988075823486</v>
      </c>
      <c r="CS9" s="73">
        <f>IF(DY9=0,0,AK9/((1+Vychodiská!$C$168)^emisie_ostatné!DY9))</f>
        <v>3293.5995162675426</v>
      </c>
      <c r="CT9" s="73">
        <f>IF(DZ9=0,0,AL9/((1+Vychodiská!$C$168)^emisie_ostatné!DZ9))</f>
        <v>3177.5393428371613</v>
      </c>
      <c r="CU9" s="73">
        <f>IF(EA9=0,0,AM9/((1+Vychodiská!$C$168)^emisie_ostatné!EA9))</f>
        <v>3065.5689088514714</v>
      </c>
      <c r="CV9" s="73">
        <f>IF(EB9=0,0,AN9/((1+Vychodiská!$C$168)^emisie_ostatné!EB9))</f>
        <v>2957.5440996824186</v>
      </c>
      <c r="CW9" s="74">
        <f>IF(EC9=0,0,AO9/((1+Vychodiská!$C$168)^emisie_ostatné!EC9))</f>
        <v>2853.3258790269429</v>
      </c>
      <c r="CX9" s="77">
        <f t="shared" si="4"/>
        <v>154848.66244964226</v>
      </c>
      <c r="CY9" s="73"/>
      <c r="CZ9" s="78">
        <f t="shared" si="2"/>
        <v>3</v>
      </c>
      <c r="DA9" s="78">
        <f t="shared" ref="DA9:EC9" si="9">IF(CZ9=0,0,IF(DA$2&gt;$D9,0,CZ9+1))</f>
        <v>4</v>
      </c>
      <c r="DB9" s="78">
        <f t="shared" si="9"/>
        <v>5</v>
      </c>
      <c r="DC9" s="78">
        <f t="shared" si="9"/>
        <v>6</v>
      </c>
      <c r="DD9" s="78">
        <f t="shared" si="9"/>
        <v>7</v>
      </c>
      <c r="DE9" s="78">
        <f t="shared" si="9"/>
        <v>8</v>
      </c>
      <c r="DF9" s="78">
        <f t="shared" si="9"/>
        <v>9</v>
      </c>
      <c r="DG9" s="78">
        <f t="shared" si="9"/>
        <v>10</v>
      </c>
      <c r="DH9" s="78">
        <f t="shared" si="9"/>
        <v>11</v>
      </c>
      <c r="DI9" s="78">
        <f t="shared" si="9"/>
        <v>12</v>
      </c>
      <c r="DJ9" s="78">
        <f t="shared" si="9"/>
        <v>13</v>
      </c>
      <c r="DK9" s="78">
        <f t="shared" si="9"/>
        <v>14</v>
      </c>
      <c r="DL9" s="78">
        <f t="shared" si="9"/>
        <v>15</v>
      </c>
      <c r="DM9" s="78">
        <f t="shared" si="9"/>
        <v>16</v>
      </c>
      <c r="DN9" s="78">
        <f t="shared" si="9"/>
        <v>17</v>
      </c>
      <c r="DO9" s="78">
        <f t="shared" si="9"/>
        <v>18</v>
      </c>
      <c r="DP9" s="78">
        <f t="shared" si="9"/>
        <v>19</v>
      </c>
      <c r="DQ9" s="78">
        <f t="shared" si="9"/>
        <v>20</v>
      </c>
      <c r="DR9" s="78">
        <f t="shared" si="9"/>
        <v>21</v>
      </c>
      <c r="DS9" s="78">
        <f t="shared" si="9"/>
        <v>22</v>
      </c>
      <c r="DT9" s="78">
        <f t="shared" si="9"/>
        <v>23</v>
      </c>
      <c r="DU9" s="78">
        <f t="shared" si="9"/>
        <v>24</v>
      </c>
      <c r="DV9" s="78">
        <f t="shared" si="9"/>
        <v>25</v>
      </c>
      <c r="DW9" s="78">
        <f t="shared" si="9"/>
        <v>26</v>
      </c>
      <c r="DX9" s="78">
        <f t="shared" si="9"/>
        <v>27</v>
      </c>
      <c r="DY9" s="78">
        <f t="shared" si="9"/>
        <v>28</v>
      </c>
      <c r="DZ9" s="78">
        <f t="shared" si="9"/>
        <v>29</v>
      </c>
      <c r="EA9" s="78">
        <f t="shared" si="9"/>
        <v>30</v>
      </c>
      <c r="EB9" s="78">
        <f t="shared" si="9"/>
        <v>31</v>
      </c>
      <c r="EC9" s="79">
        <f t="shared" si="9"/>
        <v>32</v>
      </c>
    </row>
    <row r="10" spans="1:133" s="80" customFormat="1" ht="31" customHeight="1" x14ac:dyDescent="0.35">
      <c r="A10" s="70">
        <v>8</v>
      </c>
      <c r="B10" s="71" t="s">
        <v>0</v>
      </c>
      <c r="C10" s="71" t="str">
        <f>INDEX(Data!$D$3:$D$29,MATCH(emisie_ostatné!A10,Data!$A$3:$A$29,0))</f>
        <v>Modernizácia nadzemných častí primárnych napájačov SCZT</v>
      </c>
      <c r="D10" s="72">
        <f>INDEX(Data!$M$3:$M$29,MATCH(emisie_ostatné!A10,Data!$A$3:$A$29,0))</f>
        <v>20</v>
      </c>
      <c r="E10" s="72" t="str">
        <f>INDEX(Data!$J$3:$J$29,MATCH(emisie_ostatné!A10,Data!$A$3:$A$29,0))</f>
        <v>2023 - 2024</v>
      </c>
      <c r="F10" s="72">
        <f>INDEX(Data!$O$3:$O$29,MATCH(emisie_ostatné!A10,Data!$A$3:$A$29,0))</f>
        <v>-0.59830000000000005</v>
      </c>
      <c r="G10" s="72">
        <f>INDEX(Data!$P$3:$P$29,MATCH(emisie_ostatné!A10,Data!$A$3:$A$29,0))</f>
        <v>-3.2000000000000002E-3</v>
      </c>
      <c r="H10" s="72">
        <f>INDEX(Data!$Q$3:$Q$29,MATCH(emisie_ostatné!A10,Data!$A$3:$A$29,0))</f>
        <v>0</v>
      </c>
      <c r="I10" s="72">
        <f>INDEX(Data!$R$3:$R$29,MATCH(emisie_ostatné!A10,Data!$A$3:$A$29,0))</f>
        <v>0</v>
      </c>
      <c r="J10" s="72">
        <f>INDEX(Data!$S$3:$S$29,MATCH(emisie_ostatné!A10,Data!$A$3:$A$29,0))</f>
        <v>-2.7099999999999999E-2</v>
      </c>
      <c r="K10" s="74">
        <f>INDEX(Data!$T$3:$T$29,MATCH(emisie_ostatné!A10,Data!$A$3:$A$29,0))</f>
        <v>0</v>
      </c>
      <c r="L10" s="73">
        <f>($F10*IF(LEN($E10)=4,HLOOKUP($E10+L$2,Vychodiská!$J$9:$BH$15,2,0),HLOOKUP(VALUE(RIGHT($E10,4))+L$2,Vychodiská!$J$9:$BH$15,2,0)))*-1+($G10*IF(LEN($E10)=4,HLOOKUP($E10+L$2,Vychodiská!$J$9:$BH$15,3,0),HLOOKUP(VALUE(RIGHT($E10,4))+L$2,Vychodiská!$J$9:$BH$15,3,0)))*-1+($H10*IF(LEN($E10)=4,HLOOKUP($E10+L$2,Vychodiská!$J$9:$BH$15,4,0),HLOOKUP(VALUE(RIGHT($E10,4))+L$2,Vychodiská!$J$9:$BH$15,4,0)))*-1+($I10*IF(LEN($E10)=4,HLOOKUP($E10+L$2,Vychodiská!$J$9:$BH$15,5,0),HLOOKUP(VALUE(RIGHT($E10,4))+L$2,Vychodiská!$J$9:$BH$15,5,0)))*-1+($J10*IF(LEN($E10)=4,HLOOKUP($E10+L$2,Vychodiská!$J$9:$BH$15,6),HLOOKUP(VALUE(RIGHT($E10,4))+L$2,Vychodiská!$J$9:$BH$15,6,0)))*-1+($K10*IF(LEN($E10)=4,HLOOKUP($E10+L$2,Vychodiská!$J$9:$BH$15,7),HLOOKUP(VALUE(RIGHT($E10,4))+L$2,Vychodiská!$J$9:$BH$15,7,0)))*-1</f>
        <v>31330.656575734938</v>
      </c>
      <c r="M10" s="73">
        <f>($F10*IF(LEN($E10)=4,HLOOKUP($E10+M$2,Vychodiská!$J$9:$BH$15,2,0),HLOOKUP(VALUE(RIGHT($E10,4))+M$2,Vychodiská!$J$9:$BH$15,2,0)))*-1+($G10*IF(LEN($E10)=4,HLOOKUP($E10+M$2,Vychodiská!$J$9:$BH$15,3,0),HLOOKUP(VALUE(RIGHT($E10,4))+M$2,Vychodiská!$J$9:$BH$15,3,0)))*-1+($H10*IF(LEN($E10)=4,HLOOKUP($E10+M$2,Vychodiská!$J$9:$BH$15,4,0),HLOOKUP(VALUE(RIGHT($E10,4))+M$2,Vychodiská!$J$9:$BH$15,4,0)))*-1+($I10*IF(LEN($E10)=4,HLOOKUP($E10+M$2,Vychodiská!$J$9:$BH$15,5,0),HLOOKUP(VALUE(RIGHT($E10,4))+M$2,Vychodiská!$J$9:$BH$15,5,0)))*-1+($J10*IF(LEN($E10)=4,HLOOKUP($E10+M$2,Vychodiská!$J$9:$BH$15,6),HLOOKUP(VALUE(RIGHT($E10,4))+M$2,Vychodiská!$J$9:$BH$15,6,0)))*-1+($K10*IF(LEN($E10)=4,HLOOKUP($E10+M$2,Vychodiská!$J$9:$BH$15,7),HLOOKUP(VALUE(RIGHT($E10,4))+M$2,Vychodiská!$J$9:$BH$15,7,0)))*-1</f>
        <v>31863.277737522429</v>
      </c>
      <c r="N10" s="73">
        <f>($F10*IF(LEN($E10)=4,HLOOKUP($E10+N$2,Vychodiská!$J$9:$BH$15,2,0),HLOOKUP(VALUE(RIGHT($E10,4))+N$2,Vychodiská!$J$9:$BH$15,2,0)))*-1+($G10*IF(LEN($E10)=4,HLOOKUP($E10+N$2,Vychodiská!$J$9:$BH$15,3,0),HLOOKUP(VALUE(RIGHT($E10,4))+N$2,Vychodiská!$J$9:$BH$15,3,0)))*-1+($H10*IF(LEN($E10)=4,HLOOKUP($E10+N$2,Vychodiská!$J$9:$BH$15,4,0),HLOOKUP(VALUE(RIGHT($E10,4))+N$2,Vychodiská!$J$9:$BH$15,4,0)))*-1+($I10*IF(LEN($E10)=4,HLOOKUP($E10+N$2,Vychodiská!$J$9:$BH$15,5,0),HLOOKUP(VALUE(RIGHT($E10,4))+N$2,Vychodiská!$J$9:$BH$15,5,0)))*-1+($J10*IF(LEN($E10)=4,HLOOKUP($E10+N$2,Vychodiská!$J$9:$BH$15,6),HLOOKUP(VALUE(RIGHT($E10,4))+N$2,Vychodiská!$J$9:$BH$15,6,0)))*-1+($K10*IF(LEN($E10)=4,HLOOKUP($E10+N$2,Vychodiská!$J$9:$BH$15,7),HLOOKUP(VALUE(RIGHT($E10,4))+N$2,Vychodiská!$J$9:$BH$15,7,0)))*-1</f>
        <v>32404.953459060307</v>
      </c>
      <c r="O10" s="73">
        <f>($F10*IF(LEN($E10)=4,HLOOKUP($E10+O$2,Vychodiská!$J$9:$BH$15,2,0),HLOOKUP(VALUE(RIGHT($E10,4))+O$2,Vychodiská!$J$9:$BH$15,2,0)))*-1+($G10*IF(LEN($E10)=4,HLOOKUP($E10+O$2,Vychodiská!$J$9:$BH$15,3,0),HLOOKUP(VALUE(RIGHT($E10,4))+O$2,Vychodiská!$J$9:$BH$15,3,0)))*-1+($H10*IF(LEN($E10)=4,HLOOKUP($E10+O$2,Vychodiská!$J$9:$BH$15,4,0),HLOOKUP(VALUE(RIGHT($E10,4))+O$2,Vychodiská!$J$9:$BH$15,4,0)))*-1+($I10*IF(LEN($E10)=4,HLOOKUP($E10+O$2,Vychodiská!$J$9:$BH$15,5,0),HLOOKUP(VALUE(RIGHT($E10,4))+O$2,Vychodiská!$J$9:$BH$15,5,0)))*-1+($J10*IF(LEN($E10)=4,HLOOKUP($E10+O$2,Vychodiská!$J$9:$BH$15,6),HLOOKUP(VALUE(RIGHT($E10,4))+O$2,Vychodiská!$J$9:$BH$15,6,0)))*-1+($K10*IF(LEN($E10)=4,HLOOKUP($E10+O$2,Vychodiská!$J$9:$BH$15,7),HLOOKUP(VALUE(RIGHT($E10,4))+O$2,Vychodiská!$J$9:$BH$15,7,0)))*-1</f>
        <v>32955.837667864325</v>
      </c>
      <c r="P10" s="73">
        <f>($F10*IF(LEN($E10)=4,HLOOKUP($E10+P$2,Vychodiská!$J$9:$BH$15,2,0),HLOOKUP(VALUE(RIGHT($E10,4))+P$2,Vychodiská!$J$9:$BH$15,2,0)))*-1+($G10*IF(LEN($E10)=4,HLOOKUP($E10+P$2,Vychodiská!$J$9:$BH$15,3,0),HLOOKUP(VALUE(RIGHT($E10,4))+P$2,Vychodiská!$J$9:$BH$15,3,0)))*-1+($H10*IF(LEN($E10)=4,HLOOKUP($E10+P$2,Vychodiská!$J$9:$BH$15,4,0),HLOOKUP(VALUE(RIGHT($E10,4))+P$2,Vychodiská!$J$9:$BH$15,4,0)))*-1+($I10*IF(LEN($E10)=4,HLOOKUP($E10+P$2,Vychodiská!$J$9:$BH$15,5,0),HLOOKUP(VALUE(RIGHT($E10,4))+P$2,Vychodiská!$J$9:$BH$15,5,0)))*-1+($J10*IF(LEN($E10)=4,HLOOKUP($E10+P$2,Vychodiská!$J$9:$BH$15,6),HLOOKUP(VALUE(RIGHT($E10,4))+P$2,Vychodiská!$J$9:$BH$15,6,0)))*-1+($K10*IF(LEN($E10)=4,HLOOKUP($E10+P$2,Vychodiská!$J$9:$BH$15,7),HLOOKUP(VALUE(RIGHT($E10,4))+P$2,Vychodiská!$J$9:$BH$15,7,0)))*-1</f>
        <v>33516.086908218022</v>
      </c>
      <c r="Q10" s="73">
        <f>($F10*IF(LEN($E10)=4,HLOOKUP($E10+Q$2,Vychodiská!$J$9:$BH$15,2,0),HLOOKUP(VALUE(RIGHT($E10,4))+Q$2,Vychodiská!$J$9:$BH$15,2,0)))*-1+($G10*IF(LEN($E10)=4,HLOOKUP($E10+Q$2,Vychodiská!$J$9:$BH$15,3,0),HLOOKUP(VALUE(RIGHT($E10,4))+Q$2,Vychodiská!$J$9:$BH$15,3,0)))*-1+($H10*IF(LEN($E10)=4,HLOOKUP($E10+Q$2,Vychodiská!$J$9:$BH$15,4,0),HLOOKUP(VALUE(RIGHT($E10,4))+Q$2,Vychodiská!$J$9:$BH$15,4,0)))*-1+($I10*IF(LEN($E10)=4,HLOOKUP($E10+Q$2,Vychodiská!$J$9:$BH$15,5,0),HLOOKUP(VALUE(RIGHT($E10,4))+Q$2,Vychodiská!$J$9:$BH$15,5,0)))*-1+($J10*IF(LEN($E10)=4,HLOOKUP($E10+Q$2,Vychodiská!$J$9:$BH$15,6),HLOOKUP(VALUE(RIGHT($E10,4))+Q$2,Vychodiská!$J$9:$BH$15,6,0)))*-1+($K10*IF(LEN($E10)=4,HLOOKUP($E10+Q$2,Vychodiská!$J$9:$BH$15,7),HLOOKUP(VALUE(RIGHT($E10,4))+Q$2,Vychodiská!$J$9:$BH$15,7,0)))*-1</f>
        <v>34085.860385657725</v>
      </c>
      <c r="R10" s="73">
        <f>($F10*IF(LEN($E10)=4,HLOOKUP($E10+R$2,Vychodiská!$J$9:$BH$15,2,0),HLOOKUP(VALUE(RIGHT($E10,4))+R$2,Vychodiská!$J$9:$BH$15,2,0)))*-1+($G10*IF(LEN($E10)=4,HLOOKUP($E10+R$2,Vychodiská!$J$9:$BH$15,3,0),HLOOKUP(VALUE(RIGHT($E10,4))+R$2,Vychodiská!$J$9:$BH$15,3,0)))*-1+($H10*IF(LEN($E10)=4,HLOOKUP($E10+R$2,Vychodiská!$J$9:$BH$15,4,0),HLOOKUP(VALUE(RIGHT($E10,4))+R$2,Vychodiská!$J$9:$BH$15,4,0)))*-1+($I10*IF(LEN($E10)=4,HLOOKUP($E10+R$2,Vychodiská!$J$9:$BH$15,5,0),HLOOKUP(VALUE(RIGHT($E10,4))+R$2,Vychodiská!$J$9:$BH$15,5,0)))*-1+($J10*IF(LEN($E10)=4,HLOOKUP($E10+R$2,Vychodiská!$J$9:$BH$15,6),HLOOKUP(VALUE(RIGHT($E10,4))+R$2,Vychodiská!$J$9:$BH$15,6,0)))*-1+($K10*IF(LEN($E10)=4,HLOOKUP($E10+R$2,Vychodiská!$J$9:$BH$15,7),HLOOKUP(VALUE(RIGHT($E10,4))+R$2,Vychodiská!$J$9:$BH$15,7,0)))*-1</f>
        <v>34494.890710285617</v>
      </c>
      <c r="S10" s="73">
        <f>($F10*IF(LEN($E10)=4,HLOOKUP($E10+S$2,Vychodiská!$J$9:$BH$15,2,0),HLOOKUP(VALUE(RIGHT($E10,4))+S$2,Vychodiská!$J$9:$BH$15,2,0)))*-1+($G10*IF(LEN($E10)=4,HLOOKUP($E10+S$2,Vychodiská!$J$9:$BH$15,3,0),HLOOKUP(VALUE(RIGHT($E10,4))+S$2,Vychodiská!$J$9:$BH$15,3,0)))*-1+($H10*IF(LEN($E10)=4,HLOOKUP($E10+S$2,Vychodiská!$J$9:$BH$15,4,0),HLOOKUP(VALUE(RIGHT($E10,4))+S$2,Vychodiská!$J$9:$BH$15,4,0)))*-1+($I10*IF(LEN($E10)=4,HLOOKUP($E10+S$2,Vychodiská!$J$9:$BH$15,5,0),HLOOKUP(VALUE(RIGHT($E10,4))+S$2,Vychodiská!$J$9:$BH$15,5,0)))*-1+($J10*IF(LEN($E10)=4,HLOOKUP($E10+S$2,Vychodiská!$J$9:$BH$15,6),HLOOKUP(VALUE(RIGHT($E10,4))+S$2,Vychodiská!$J$9:$BH$15,6,0)))*-1+($K10*IF(LEN($E10)=4,HLOOKUP($E10+S$2,Vychodiská!$J$9:$BH$15,7),HLOOKUP(VALUE(RIGHT($E10,4))+S$2,Vychodiská!$J$9:$BH$15,7,0)))*-1</f>
        <v>34908.829398809045</v>
      </c>
      <c r="T10" s="73">
        <f>($F10*IF(LEN($E10)=4,HLOOKUP($E10+T$2,Vychodiská!$J$9:$BH$15,2,0),HLOOKUP(VALUE(RIGHT($E10,4))+T$2,Vychodiská!$J$9:$BH$15,2,0)))*-1+($G10*IF(LEN($E10)=4,HLOOKUP($E10+T$2,Vychodiská!$J$9:$BH$15,3,0),HLOOKUP(VALUE(RIGHT($E10,4))+T$2,Vychodiská!$J$9:$BH$15,3,0)))*-1+($H10*IF(LEN($E10)=4,HLOOKUP($E10+T$2,Vychodiská!$J$9:$BH$15,4,0),HLOOKUP(VALUE(RIGHT($E10,4))+T$2,Vychodiská!$J$9:$BH$15,4,0)))*-1+($I10*IF(LEN($E10)=4,HLOOKUP($E10+T$2,Vychodiská!$J$9:$BH$15,5,0),HLOOKUP(VALUE(RIGHT($E10,4))+T$2,Vychodiská!$J$9:$BH$15,5,0)))*-1+($J10*IF(LEN($E10)=4,HLOOKUP($E10+T$2,Vychodiská!$J$9:$BH$15,6),HLOOKUP(VALUE(RIGHT($E10,4))+T$2,Vychodiská!$J$9:$BH$15,6,0)))*-1+($K10*IF(LEN($E10)=4,HLOOKUP($E10+T$2,Vychodiská!$J$9:$BH$15,7),HLOOKUP(VALUE(RIGHT($E10,4))+T$2,Vychodiská!$J$9:$BH$15,7,0)))*-1</f>
        <v>35327.735351594747</v>
      </c>
      <c r="U10" s="73">
        <f>($F10*IF(LEN($E10)=4,HLOOKUP($E10+U$2,Vychodiská!$J$9:$BH$15,2,0),HLOOKUP(VALUE(RIGHT($E10,4))+U$2,Vychodiská!$J$9:$BH$15,2,0)))*-1+($G10*IF(LEN($E10)=4,HLOOKUP($E10+U$2,Vychodiská!$J$9:$BH$15,3,0),HLOOKUP(VALUE(RIGHT($E10,4))+U$2,Vychodiská!$J$9:$BH$15,3,0)))*-1+($H10*IF(LEN($E10)=4,HLOOKUP($E10+U$2,Vychodiská!$J$9:$BH$15,4,0),HLOOKUP(VALUE(RIGHT($E10,4))+U$2,Vychodiská!$J$9:$BH$15,4,0)))*-1+($I10*IF(LEN($E10)=4,HLOOKUP($E10+U$2,Vychodiská!$J$9:$BH$15,5,0),HLOOKUP(VALUE(RIGHT($E10,4))+U$2,Vychodiská!$J$9:$BH$15,5,0)))*-1+($J10*IF(LEN($E10)=4,HLOOKUP($E10+U$2,Vychodiská!$J$9:$BH$15,6),HLOOKUP(VALUE(RIGHT($E10,4))+U$2,Vychodiská!$J$9:$BH$15,6,0)))*-1+($K10*IF(LEN($E10)=4,HLOOKUP($E10+U$2,Vychodiská!$J$9:$BH$15,7),HLOOKUP(VALUE(RIGHT($E10,4))+U$2,Vychodiská!$J$9:$BH$15,7,0)))*-1</f>
        <v>35751.668175813888</v>
      </c>
      <c r="V10" s="73">
        <f>($F10*IF(LEN($E10)=4,HLOOKUP($E10+V$2,Vychodiská!$J$9:$BH$15,2,0),HLOOKUP(VALUE(RIGHT($E10,4))+V$2,Vychodiská!$J$9:$BH$15,2,0)))*-1+($G10*IF(LEN($E10)=4,HLOOKUP($E10+V$2,Vychodiská!$J$9:$BH$15,3,0),HLOOKUP(VALUE(RIGHT($E10,4))+V$2,Vychodiská!$J$9:$BH$15,3,0)))*-1+($H10*IF(LEN($E10)=4,HLOOKUP($E10+V$2,Vychodiská!$J$9:$BH$15,4,0),HLOOKUP(VALUE(RIGHT($E10,4))+V$2,Vychodiská!$J$9:$BH$15,4,0)))*-1+($I10*IF(LEN($E10)=4,HLOOKUP($E10+V$2,Vychodiská!$J$9:$BH$15,5,0),HLOOKUP(VALUE(RIGHT($E10,4))+V$2,Vychodiská!$J$9:$BH$15,5,0)))*-1+($J10*IF(LEN($E10)=4,HLOOKUP($E10+V$2,Vychodiská!$J$9:$BH$15,6),HLOOKUP(VALUE(RIGHT($E10,4))+V$2,Vychodiská!$J$9:$BH$15,6,0)))*-1+($K10*IF(LEN($E10)=4,HLOOKUP($E10+V$2,Vychodiská!$J$9:$BH$15,7),HLOOKUP(VALUE(RIGHT($E10,4))+V$2,Vychodiská!$J$9:$BH$15,7,0)))*-1</f>
        <v>36180.688193923655</v>
      </c>
      <c r="W10" s="73">
        <f>($F10*IF(LEN($E10)=4,HLOOKUP($E10+W$2,Vychodiská!$J$9:$BH$15,2,0),HLOOKUP(VALUE(RIGHT($E10,4))+W$2,Vychodiská!$J$9:$BH$15,2,0)))*-1+($G10*IF(LEN($E10)=4,HLOOKUP($E10+W$2,Vychodiská!$J$9:$BH$15,3,0),HLOOKUP(VALUE(RIGHT($E10,4))+W$2,Vychodiská!$J$9:$BH$15,3,0)))*-1+($H10*IF(LEN($E10)=4,HLOOKUP($E10+W$2,Vychodiská!$J$9:$BH$15,4,0),HLOOKUP(VALUE(RIGHT($E10,4))+W$2,Vychodiská!$J$9:$BH$15,4,0)))*-1+($I10*IF(LEN($E10)=4,HLOOKUP($E10+W$2,Vychodiská!$J$9:$BH$15,5,0),HLOOKUP(VALUE(RIGHT($E10,4))+W$2,Vychodiská!$J$9:$BH$15,5,0)))*-1+($J10*IF(LEN($E10)=4,HLOOKUP($E10+W$2,Vychodiská!$J$9:$BH$15,6),HLOOKUP(VALUE(RIGHT($E10,4))+W$2,Vychodiská!$J$9:$BH$15,6,0)))*-1+($K10*IF(LEN($E10)=4,HLOOKUP($E10+W$2,Vychodiská!$J$9:$BH$15,7),HLOOKUP(VALUE(RIGHT($E10,4))+W$2,Vychodiská!$J$9:$BH$15,7,0)))*-1</f>
        <v>36614.856452250737</v>
      </c>
      <c r="X10" s="73">
        <f>($F10*IF(LEN($E10)=4,HLOOKUP($E10+X$2,Vychodiská!$J$9:$BH$15,2,0),HLOOKUP(VALUE(RIGHT($E10,4))+X$2,Vychodiská!$J$9:$BH$15,2,0)))*-1+($G10*IF(LEN($E10)=4,HLOOKUP($E10+X$2,Vychodiská!$J$9:$BH$15,3,0),HLOOKUP(VALUE(RIGHT($E10,4))+X$2,Vychodiská!$J$9:$BH$15,3,0)))*-1+($H10*IF(LEN($E10)=4,HLOOKUP($E10+X$2,Vychodiská!$J$9:$BH$15,4,0),HLOOKUP(VALUE(RIGHT($E10,4))+X$2,Vychodiská!$J$9:$BH$15,4,0)))*-1+($I10*IF(LEN($E10)=4,HLOOKUP($E10+X$2,Vychodiská!$J$9:$BH$15,5,0),HLOOKUP(VALUE(RIGHT($E10,4))+X$2,Vychodiská!$J$9:$BH$15,5,0)))*-1+($J10*IF(LEN($E10)=4,HLOOKUP($E10+X$2,Vychodiská!$J$9:$BH$15,6),HLOOKUP(VALUE(RIGHT($E10,4))+X$2,Vychodiská!$J$9:$BH$15,6,0)))*-1+($K10*IF(LEN($E10)=4,HLOOKUP($E10+X$2,Vychodiská!$J$9:$BH$15,7),HLOOKUP(VALUE(RIGHT($E10,4))+X$2,Vychodiská!$J$9:$BH$15,7,0)))*-1</f>
        <v>37054.234729677752</v>
      </c>
      <c r="Y10" s="73">
        <f>($F10*IF(LEN($E10)=4,HLOOKUP($E10+Y$2,Vychodiská!$J$9:$BH$15,2,0),HLOOKUP(VALUE(RIGHT($E10,4))+Y$2,Vychodiská!$J$9:$BH$15,2,0)))*-1+($G10*IF(LEN($E10)=4,HLOOKUP($E10+Y$2,Vychodiská!$J$9:$BH$15,3,0),HLOOKUP(VALUE(RIGHT($E10,4))+Y$2,Vychodiská!$J$9:$BH$15,3,0)))*-1+($H10*IF(LEN($E10)=4,HLOOKUP($E10+Y$2,Vychodiská!$J$9:$BH$15,4,0),HLOOKUP(VALUE(RIGHT($E10,4))+Y$2,Vychodiská!$J$9:$BH$15,4,0)))*-1+($I10*IF(LEN($E10)=4,HLOOKUP($E10+Y$2,Vychodiská!$J$9:$BH$15,5,0),HLOOKUP(VALUE(RIGHT($E10,4))+Y$2,Vychodiská!$J$9:$BH$15,5,0)))*-1+($J10*IF(LEN($E10)=4,HLOOKUP($E10+Y$2,Vychodiská!$J$9:$BH$15,6),HLOOKUP(VALUE(RIGHT($E10,4))+Y$2,Vychodiská!$J$9:$BH$15,6,0)))*-1+($K10*IF(LEN($E10)=4,HLOOKUP($E10+Y$2,Vychodiská!$J$9:$BH$15,7),HLOOKUP(VALUE(RIGHT($E10,4))+Y$2,Vychodiská!$J$9:$BH$15,7,0)))*-1</f>
        <v>37498.885546433885</v>
      </c>
      <c r="Z10" s="73">
        <f>($F10*IF(LEN($E10)=4,HLOOKUP($E10+Z$2,Vychodiská!$J$9:$BH$15,2,0),HLOOKUP(VALUE(RIGHT($E10,4))+Z$2,Vychodiská!$J$9:$BH$15,2,0)))*-1+($G10*IF(LEN($E10)=4,HLOOKUP($E10+Z$2,Vychodiská!$J$9:$BH$15,3,0),HLOOKUP(VALUE(RIGHT($E10,4))+Z$2,Vychodiská!$J$9:$BH$15,3,0)))*-1+($H10*IF(LEN($E10)=4,HLOOKUP($E10+Z$2,Vychodiská!$J$9:$BH$15,4,0),HLOOKUP(VALUE(RIGHT($E10,4))+Z$2,Vychodiská!$J$9:$BH$15,4,0)))*-1+($I10*IF(LEN($E10)=4,HLOOKUP($E10+Z$2,Vychodiská!$J$9:$BH$15,5,0),HLOOKUP(VALUE(RIGHT($E10,4))+Z$2,Vychodiská!$J$9:$BH$15,5,0)))*-1+($J10*IF(LEN($E10)=4,HLOOKUP($E10+Z$2,Vychodiská!$J$9:$BH$15,6),HLOOKUP(VALUE(RIGHT($E10,4))+Z$2,Vychodiská!$J$9:$BH$15,6,0)))*-1+($K10*IF(LEN($E10)=4,HLOOKUP($E10+Z$2,Vychodiská!$J$9:$BH$15,7),HLOOKUP(VALUE(RIGHT($E10,4))+Z$2,Vychodiská!$J$9:$BH$15,7,0)))*-1</f>
        <v>37948.87217299109</v>
      </c>
      <c r="AA10" s="73">
        <f>($F10*IF(LEN($E10)=4,HLOOKUP($E10+AA$2,Vychodiská!$J$9:$BH$15,2,0),HLOOKUP(VALUE(RIGHT($E10,4))+AA$2,Vychodiská!$J$9:$BH$15,2,0)))*-1+($G10*IF(LEN($E10)=4,HLOOKUP($E10+AA$2,Vychodiská!$J$9:$BH$15,3,0),HLOOKUP(VALUE(RIGHT($E10,4))+AA$2,Vychodiská!$J$9:$BH$15,3,0)))*-1+($H10*IF(LEN($E10)=4,HLOOKUP($E10+AA$2,Vychodiská!$J$9:$BH$15,4,0),HLOOKUP(VALUE(RIGHT($E10,4))+AA$2,Vychodiská!$J$9:$BH$15,4,0)))*-1+($I10*IF(LEN($E10)=4,HLOOKUP($E10+AA$2,Vychodiská!$J$9:$BH$15,5,0),HLOOKUP(VALUE(RIGHT($E10,4))+AA$2,Vychodiská!$J$9:$BH$15,5,0)))*-1+($J10*IF(LEN($E10)=4,HLOOKUP($E10+AA$2,Vychodiská!$J$9:$BH$15,6),HLOOKUP(VALUE(RIGHT($E10,4))+AA$2,Vychodiská!$J$9:$BH$15,6,0)))*-1+($K10*IF(LEN($E10)=4,HLOOKUP($E10+AA$2,Vychodiská!$J$9:$BH$15,7),HLOOKUP(VALUE(RIGHT($E10,4))+AA$2,Vychodiská!$J$9:$BH$15,7,0)))*-1</f>
        <v>38404.258639066989</v>
      </c>
      <c r="AB10" s="73">
        <f>($F10*IF(LEN($E10)=4,HLOOKUP($E10+AB$2,Vychodiská!$J$9:$BH$15,2,0),HLOOKUP(VALUE(RIGHT($E10,4))+AB$2,Vychodiská!$J$9:$BH$15,2,0)))*-1+($G10*IF(LEN($E10)=4,HLOOKUP($E10+AB$2,Vychodiská!$J$9:$BH$15,3,0),HLOOKUP(VALUE(RIGHT($E10,4))+AB$2,Vychodiská!$J$9:$BH$15,3,0)))*-1+($H10*IF(LEN($E10)=4,HLOOKUP($E10+AB$2,Vychodiská!$J$9:$BH$15,4,0),HLOOKUP(VALUE(RIGHT($E10,4))+AB$2,Vychodiská!$J$9:$BH$15,4,0)))*-1+($I10*IF(LEN($E10)=4,HLOOKUP($E10+AB$2,Vychodiská!$J$9:$BH$15,5,0),HLOOKUP(VALUE(RIGHT($E10,4))+AB$2,Vychodiská!$J$9:$BH$15,5,0)))*-1+($J10*IF(LEN($E10)=4,HLOOKUP($E10+AB$2,Vychodiská!$J$9:$BH$15,6),HLOOKUP(VALUE(RIGHT($E10,4))+AB$2,Vychodiská!$J$9:$BH$15,6,0)))*-1+($K10*IF(LEN($E10)=4,HLOOKUP($E10+AB$2,Vychodiská!$J$9:$BH$15,7),HLOOKUP(VALUE(RIGHT($E10,4))+AB$2,Vychodiská!$J$9:$BH$15,7,0)))*-1</f>
        <v>38788.301225457661</v>
      </c>
      <c r="AC10" s="73">
        <f>($F10*IF(LEN($E10)=4,HLOOKUP($E10+AC$2,Vychodiská!$J$9:$BH$15,2,0),HLOOKUP(VALUE(RIGHT($E10,4))+AC$2,Vychodiská!$J$9:$BH$15,2,0)))*-1+($G10*IF(LEN($E10)=4,HLOOKUP($E10+AC$2,Vychodiská!$J$9:$BH$15,3,0),HLOOKUP(VALUE(RIGHT($E10,4))+AC$2,Vychodiská!$J$9:$BH$15,3,0)))*-1+($H10*IF(LEN($E10)=4,HLOOKUP($E10+AC$2,Vychodiská!$J$9:$BH$15,4,0),HLOOKUP(VALUE(RIGHT($E10,4))+AC$2,Vychodiská!$J$9:$BH$15,4,0)))*-1+($I10*IF(LEN($E10)=4,HLOOKUP($E10+AC$2,Vychodiská!$J$9:$BH$15,5,0),HLOOKUP(VALUE(RIGHT($E10,4))+AC$2,Vychodiská!$J$9:$BH$15,5,0)))*-1+($J10*IF(LEN($E10)=4,HLOOKUP($E10+AC$2,Vychodiská!$J$9:$BH$15,6),HLOOKUP(VALUE(RIGHT($E10,4))+AC$2,Vychodiská!$J$9:$BH$15,6,0)))*-1+($K10*IF(LEN($E10)=4,HLOOKUP($E10+AC$2,Vychodiská!$J$9:$BH$15,7),HLOOKUP(VALUE(RIGHT($E10,4))+AC$2,Vychodiská!$J$9:$BH$15,7,0)))*-1</f>
        <v>39176.184237712238</v>
      </c>
      <c r="AD10" s="73">
        <f>($F10*IF(LEN($E10)=4,HLOOKUP($E10+AD$2,Vychodiská!$J$9:$BH$15,2,0),HLOOKUP(VALUE(RIGHT($E10,4))+AD$2,Vychodiská!$J$9:$BH$15,2,0)))*-1+($G10*IF(LEN($E10)=4,HLOOKUP($E10+AD$2,Vychodiská!$J$9:$BH$15,3,0),HLOOKUP(VALUE(RIGHT($E10,4))+AD$2,Vychodiská!$J$9:$BH$15,3,0)))*-1+($H10*IF(LEN($E10)=4,HLOOKUP($E10+AD$2,Vychodiská!$J$9:$BH$15,4,0),HLOOKUP(VALUE(RIGHT($E10,4))+AD$2,Vychodiská!$J$9:$BH$15,4,0)))*-1+($I10*IF(LEN($E10)=4,HLOOKUP($E10+AD$2,Vychodiská!$J$9:$BH$15,5,0),HLOOKUP(VALUE(RIGHT($E10,4))+AD$2,Vychodiská!$J$9:$BH$15,5,0)))*-1+($J10*IF(LEN($E10)=4,HLOOKUP($E10+AD$2,Vychodiská!$J$9:$BH$15,6),HLOOKUP(VALUE(RIGHT($E10,4))+AD$2,Vychodiská!$J$9:$BH$15,6,0)))*-1+($K10*IF(LEN($E10)=4,HLOOKUP($E10+AD$2,Vychodiská!$J$9:$BH$15,7),HLOOKUP(VALUE(RIGHT($E10,4))+AD$2,Vychodiská!$J$9:$BH$15,7,0)))*-1</f>
        <v>39567.946080089358</v>
      </c>
      <c r="AE10" s="73">
        <f>($F10*IF(LEN($E10)=4,HLOOKUP($E10+AE$2,Vychodiská!$J$9:$BH$15,2,0),HLOOKUP(VALUE(RIGHT($E10,4))+AE$2,Vychodiská!$J$9:$BH$15,2,0)))*-1+($G10*IF(LEN($E10)=4,HLOOKUP($E10+AE$2,Vychodiská!$J$9:$BH$15,3,0),HLOOKUP(VALUE(RIGHT($E10,4))+AE$2,Vychodiská!$J$9:$BH$15,3,0)))*-1+($H10*IF(LEN($E10)=4,HLOOKUP($E10+AE$2,Vychodiská!$J$9:$BH$15,4,0),HLOOKUP(VALUE(RIGHT($E10,4))+AE$2,Vychodiská!$J$9:$BH$15,4,0)))*-1+($I10*IF(LEN($E10)=4,HLOOKUP($E10+AE$2,Vychodiská!$J$9:$BH$15,5,0),HLOOKUP(VALUE(RIGHT($E10,4))+AE$2,Vychodiská!$J$9:$BH$15,5,0)))*-1+($J10*IF(LEN($E10)=4,HLOOKUP($E10+AE$2,Vychodiská!$J$9:$BH$15,6),HLOOKUP(VALUE(RIGHT($E10,4))+AE$2,Vychodiská!$J$9:$BH$15,6,0)))*-1+($K10*IF(LEN($E10)=4,HLOOKUP($E10+AE$2,Vychodiská!$J$9:$BH$15,7),HLOOKUP(VALUE(RIGHT($E10,4))+AE$2,Vychodiská!$J$9:$BH$15,7,0)))*-1</f>
        <v>39963.625540890251</v>
      </c>
      <c r="AF10" s="73">
        <f>($F10*IF(LEN($E10)=4,HLOOKUP($E10+AF$2,Vychodiská!$J$9:$BH$15,2,0),HLOOKUP(VALUE(RIGHT($E10,4))+AF$2,Vychodiská!$J$9:$BH$15,2,0)))*-1+($G10*IF(LEN($E10)=4,HLOOKUP($E10+AF$2,Vychodiská!$J$9:$BH$15,3,0),HLOOKUP(VALUE(RIGHT($E10,4))+AF$2,Vychodiská!$J$9:$BH$15,3,0)))*-1+($H10*IF(LEN($E10)=4,HLOOKUP($E10+AF$2,Vychodiská!$J$9:$BH$15,4,0),HLOOKUP(VALUE(RIGHT($E10,4))+AF$2,Vychodiská!$J$9:$BH$15,4,0)))*-1+($I10*IF(LEN($E10)=4,HLOOKUP($E10+AF$2,Vychodiská!$J$9:$BH$15,5,0),HLOOKUP(VALUE(RIGHT($E10,4))+AF$2,Vychodiská!$J$9:$BH$15,5,0)))*-1+($J10*IF(LEN($E10)=4,HLOOKUP($E10+AF$2,Vychodiská!$J$9:$BH$15,6),HLOOKUP(VALUE(RIGHT($E10,4))+AF$2,Vychodiská!$J$9:$BH$15,6,0)))*-1+($K10*IF(LEN($E10)=4,HLOOKUP($E10+AF$2,Vychodiská!$J$9:$BH$15,7),HLOOKUP(VALUE(RIGHT($E10,4))+AF$2,Vychodiská!$J$9:$BH$15,7,0)))*-1</f>
        <v>40363.26179629915</v>
      </c>
      <c r="AG10" s="73">
        <f>($F10*IF(LEN($E10)=4,HLOOKUP($E10+AG$2,Vychodiská!$J$9:$BH$15,2,0),HLOOKUP(VALUE(RIGHT($E10,4))+AG$2,Vychodiská!$J$9:$BH$15,2,0)))*-1+($G10*IF(LEN($E10)=4,HLOOKUP($E10+AG$2,Vychodiská!$J$9:$BH$15,3,0),HLOOKUP(VALUE(RIGHT($E10,4))+AG$2,Vychodiská!$J$9:$BH$15,3,0)))*-1+($H10*IF(LEN($E10)=4,HLOOKUP($E10+AG$2,Vychodiská!$J$9:$BH$15,4,0),HLOOKUP(VALUE(RIGHT($E10,4))+AG$2,Vychodiská!$J$9:$BH$15,4,0)))*-1+($I10*IF(LEN($E10)=4,HLOOKUP($E10+AG$2,Vychodiská!$J$9:$BH$15,5,0),HLOOKUP(VALUE(RIGHT($E10,4))+AG$2,Vychodiská!$J$9:$BH$15,5,0)))*-1+($J10*IF(LEN($E10)=4,HLOOKUP($E10+AG$2,Vychodiská!$J$9:$BH$15,6),HLOOKUP(VALUE(RIGHT($E10,4))+AG$2,Vychodiská!$J$9:$BH$15,6,0)))*-1+($K10*IF(LEN($E10)=4,HLOOKUP($E10+AG$2,Vychodiská!$J$9:$BH$15,7),HLOOKUP(VALUE(RIGHT($E10,4))+AG$2,Vychodiská!$J$9:$BH$15,7,0)))*-1</f>
        <v>40766.89441426214</v>
      </c>
      <c r="AH10" s="73">
        <f>($F10*IF(LEN($E10)=4,HLOOKUP($E10+AH$2,Vychodiská!$J$9:$BH$15,2,0),HLOOKUP(VALUE(RIGHT($E10,4))+AH$2,Vychodiská!$J$9:$BH$15,2,0)))*-1+($G10*IF(LEN($E10)=4,HLOOKUP($E10+AH$2,Vychodiská!$J$9:$BH$15,3,0),HLOOKUP(VALUE(RIGHT($E10,4))+AH$2,Vychodiská!$J$9:$BH$15,3,0)))*-1+($H10*IF(LEN($E10)=4,HLOOKUP($E10+AH$2,Vychodiská!$J$9:$BH$15,4,0),HLOOKUP(VALUE(RIGHT($E10,4))+AH$2,Vychodiská!$J$9:$BH$15,4,0)))*-1+($I10*IF(LEN($E10)=4,HLOOKUP($E10+AH$2,Vychodiská!$J$9:$BH$15,5,0),HLOOKUP(VALUE(RIGHT($E10,4))+AH$2,Vychodiská!$J$9:$BH$15,5,0)))*-1+($J10*IF(LEN($E10)=4,HLOOKUP($E10+AH$2,Vychodiská!$J$9:$BH$15,6),HLOOKUP(VALUE(RIGHT($E10,4))+AH$2,Vychodiská!$J$9:$BH$15,6,0)))*-1+($K10*IF(LEN($E10)=4,HLOOKUP($E10+AH$2,Vychodiská!$J$9:$BH$15,7),HLOOKUP(VALUE(RIGHT($E10,4))+AH$2,Vychodiská!$J$9:$BH$15,7,0)))*-1</f>
        <v>41174.563358404761</v>
      </c>
      <c r="AI10" s="73">
        <f>($F10*IF(LEN($E10)=4,HLOOKUP($E10+AI$2,Vychodiská!$J$9:$BH$15,2,0),HLOOKUP(VALUE(RIGHT($E10,4))+AI$2,Vychodiská!$J$9:$BH$15,2,0)))*-1+($G10*IF(LEN($E10)=4,HLOOKUP($E10+AI$2,Vychodiská!$J$9:$BH$15,3,0),HLOOKUP(VALUE(RIGHT($E10,4))+AI$2,Vychodiská!$J$9:$BH$15,3,0)))*-1+($H10*IF(LEN($E10)=4,HLOOKUP($E10+AI$2,Vychodiská!$J$9:$BH$15,4,0),HLOOKUP(VALUE(RIGHT($E10,4))+AI$2,Vychodiská!$J$9:$BH$15,4,0)))*-1+($I10*IF(LEN($E10)=4,HLOOKUP($E10+AI$2,Vychodiská!$J$9:$BH$15,5,0),HLOOKUP(VALUE(RIGHT($E10,4))+AI$2,Vychodiská!$J$9:$BH$15,5,0)))*-1+($J10*IF(LEN($E10)=4,HLOOKUP($E10+AI$2,Vychodiská!$J$9:$BH$15,6),HLOOKUP(VALUE(RIGHT($E10,4))+AI$2,Vychodiská!$J$9:$BH$15,6,0)))*-1+($K10*IF(LEN($E10)=4,HLOOKUP($E10+AI$2,Vychodiská!$J$9:$BH$15,7),HLOOKUP(VALUE(RIGHT($E10,4))+AI$2,Vychodiská!$J$9:$BH$15,7,0)))*-1</f>
        <v>41586.308991988815</v>
      </c>
      <c r="AJ10" s="73">
        <f>($F10*IF(LEN($E10)=4,HLOOKUP($E10+AJ$2,Vychodiská!$J$9:$BH$15,2,0),HLOOKUP(VALUE(RIGHT($E10,4))+AJ$2,Vychodiská!$J$9:$BH$15,2,0)))*-1+($G10*IF(LEN($E10)=4,HLOOKUP($E10+AJ$2,Vychodiská!$J$9:$BH$15,3,0),HLOOKUP(VALUE(RIGHT($E10,4))+AJ$2,Vychodiská!$J$9:$BH$15,3,0)))*-1+($H10*IF(LEN($E10)=4,HLOOKUP($E10+AJ$2,Vychodiská!$J$9:$BH$15,4,0),HLOOKUP(VALUE(RIGHT($E10,4))+AJ$2,Vychodiská!$J$9:$BH$15,4,0)))*-1+($I10*IF(LEN($E10)=4,HLOOKUP($E10+AJ$2,Vychodiská!$J$9:$BH$15,5,0),HLOOKUP(VALUE(RIGHT($E10,4))+AJ$2,Vychodiská!$J$9:$BH$15,5,0)))*-1+($J10*IF(LEN($E10)=4,HLOOKUP($E10+AJ$2,Vychodiská!$J$9:$BH$15,6),HLOOKUP(VALUE(RIGHT($E10,4))+AJ$2,Vychodiská!$J$9:$BH$15,6,0)))*-1+($K10*IF(LEN($E10)=4,HLOOKUP($E10+AJ$2,Vychodiská!$J$9:$BH$15,7),HLOOKUP(VALUE(RIGHT($E10,4))+AJ$2,Vychodiská!$J$9:$BH$15,7,0)))*-1</f>
        <v>42002.172081908699</v>
      </c>
      <c r="AK10" s="73">
        <f>($F10*IF(LEN($E10)=4,HLOOKUP($E10+AK$2,Vychodiská!$J$9:$BH$15,2,0),HLOOKUP(VALUE(RIGHT($E10,4))+AK$2,Vychodiská!$J$9:$BH$15,2,0)))*-1+($G10*IF(LEN($E10)=4,HLOOKUP($E10+AK$2,Vychodiská!$J$9:$BH$15,3,0),HLOOKUP(VALUE(RIGHT($E10,4))+AK$2,Vychodiská!$J$9:$BH$15,3,0)))*-1+($H10*IF(LEN($E10)=4,HLOOKUP($E10+AK$2,Vychodiská!$J$9:$BH$15,4,0),HLOOKUP(VALUE(RIGHT($E10,4))+AK$2,Vychodiská!$J$9:$BH$15,4,0)))*-1+($I10*IF(LEN($E10)=4,HLOOKUP($E10+AK$2,Vychodiská!$J$9:$BH$15,5,0),HLOOKUP(VALUE(RIGHT($E10,4))+AK$2,Vychodiská!$J$9:$BH$15,5,0)))*-1+($J10*IF(LEN($E10)=4,HLOOKUP($E10+AK$2,Vychodiská!$J$9:$BH$15,6),HLOOKUP(VALUE(RIGHT($E10,4))+AK$2,Vychodiská!$J$9:$BH$15,6,0)))*-1+($K10*IF(LEN($E10)=4,HLOOKUP($E10+AK$2,Vychodiská!$J$9:$BH$15,7),HLOOKUP(VALUE(RIGHT($E10,4))+AK$2,Vychodiská!$J$9:$BH$15,7,0)))*-1</f>
        <v>42422.193802727794</v>
      </c>
      <c r="AL10" s="73">
        <f>($F10*IF(LEN($E10)=4,HLOOKUP($E10+AL$2,Vychodiská!$J$9:$BH$15,2,0),HLOOKUP(VALUE(RIGHT($E10,4))+AL$2,Vychodiská!$J$9:$BH$15,2,0)))*-1+($G10*IF(LEN($E10)=4,HLOOKUP($E10+AL$2,Vychodiská!$J$9:$BH$15,3,0),HLOOKUP(VALUE(RIGHT($E10,4))+AL$2,Vychodiská!$J$9:$BH$15,3,0)))*-1+($H10*IF(LEN($E10)=4,HLOOKUP($E10+AL$2,Vychodiská!$J$9:$BH$15,4,0),HLOOKUP(VALUE(RIGHT($E10,4))+AL$2,Vychodiská!$J$9:$BH$15,4,0)))*-1+($I10*IF(LEN($E10)=4,HLOOKUP($E10+AL$2,Vychodiská!$J$9:$BH$15,5,0),HLOOKUP(VALUE(RIGHT($E10,4))+AL$2,Vychodiská!$J$9:$BH$15,5,0)))*-1+($J10*IF(LEN($E10)=4,HLOOKUP($E10+AL$2,Vychodiská!$J$9:$BH$15,6),HLOOKUP(VALUE(RIGHT($E10,4))+AL$2,Vychodiská!$J$9:$BH$15,6,0)))*-1+($K10*IF(LEN($E10)=4,HLOOKUP($E10+AL$2,Vychodiská!$J$9:$BH$15,7),HLOOKUP(VALUE(RIGHT($E10,4))+AL$2,Vychodiská!$J$9:$BH$15,7,0)))*-1</f>
        <v>42973.682322163244</v>
      </c>
      <c r="AM10" s="73">
        <f>($F10*IF(LEN($E10)=4,HLOOKUP($E10+AM$2,Vychodiská!$J$9:$BH$15,2,0),HLOOKUP(VALUE(RIGHT($E10,4))+AM$2,Vychodiská!$J$9:$BH$15,2,0)))*-1+($G10*IF(LEN($E10)=4,HLOOKUP($E10+AM$2,Vychodiská!$J$9:$BH$15,3,0),HLOOKUP(VALUE(RIGHT($E10,4))+AM$2,Vychodiská!$J$9:$BH$15,3,0)))*-1+($H10*IF(LEN($E10)=4,HLOOKUP($E10+AM$2,Vychodiská!$J$9:$BH$15,4,0),HLOOKUP(VALUE(RIGHT($E10,4))+AM$2,Vychodiská!$J$9:$BH$15,4,0)))*-1+($I10*IF(LEN($E10)=4,HLOOKUP($E10+AM$2,Vychodiská!$J$9:$BH$15,5,0),HLOOKUP(VALUE(RIGHT($E10,4))+AM$2,Vychodiská!$J$9:$BH$15,5,0)))*-1+($J10*IF(LEN($E10)=4,HLOOKUP($E10+AM$2,Vychodiská!$J$9:$BH$15,6),HLOOKUP(VALUE(RIGHT($E10,4))+AM$2,Vychodiská!$J$9:$BH$15,6,0)))*-1+($K10*IF(LEN($E10)=4,HLOOKUP($E10+AM$2,Vychodiská!$J$9:$BH$15,7),HLOOKUP(VALUE(RIGHT($E10,4))+AM$2,Vychodiská!$J$9:$BH$15,7,0)))*-1</f>
        <v>43532.340192351359</v>
      </c>
      <c r="AN10" s="73">
        <f>($F10*IF(LEN($E10)=4,HLOOKUP($E10+AN$2,Vychodiská!$J$9:$BH$15,2,0),HLOOKUP(VALUE(RIGHT($E10,4))+AN$2,Vychodiská!$J$9:$BH$15,2,0)))*-1+($G10*IF(LEN($E10)=4,HLOOKUP($E10+AN$2,Vychodiská!$J$9:$BH$15,3,0),HLOOKUP(VALUE(RIGHT($E10,4))+AN$2,Vychodiská!$J$9:$BH$15,3,0)))*-1+($H10*IF(LEN($E10)=4,HLOOKUP($E10+AN$2,Vychodiská!$J$9:$BH$15,4,0),HLOOKUP(VALUE(RIGHT($E10,4))+AN$2,Vychodiská!$J$9:$BH$15,4,0)))*-1+($I10*IF(LEN($E10)=4,HLOOKUP($E10+AN$2,Vychodiská!$J$9:$BH$15,5,0),HLOOKUP(VALUE(RIGHT($E10,4))+AN$2,Vychodiská!$J$9:$BH$15,5,0)))*-1+($J10*IF(LEN($E10)=4,HLOOKUP($E10+AN$2,Vychodiská!$J$9:$BH$15,6),HLOOKUP(VALUE(RIGHT($E10,4))+AN$2,Vychodiská!$J$9:$BH$15,6,0)))*-1+($K10*IF(LEN($E10)=4,HLOOKUP($E10+AN$2,Vychodiská!$J$9:$BH$15,7),HLOOKUP(VALUE(RIGHT($E10,4))+AN$2,Vychodiská!$J$9:$BH$15,7,0)))*-1</f>
        <v>44098.260614851926</v>
      </c>
      <c r="AO10" s="74">
        <f>($F10*IF(LEN($E10)=4,HLOOKUP($E10+AO$2,Vychodiská!$J$9:$BH$15,2,0),HLOOKUP(VALUE(RIGHT($E10,4))+AO$2,Vychodiská!$J$9:$BH$15,2,0)))*-1+($G10*IF(LEN($E10)=4,HLOOKUP($E10+AO$2,Vychodiská!$J$9:$BH$15,3,0),HLOOKUP(VALUE(RIGHT($E10,4))+AO$2,Vychodiská!$J$9:$BH$15,3,0)))*-1+($H10*IF(LEN($E10)=4,HLOOKUP($E10+AO$2,Vychodiská!$J$9:$BH$15,4,0),HLOOKUP(VALUE(RIGHT($E10,4))+AO$2,Vychodiská!$J$9:$BH$15,4,0)))*-1+($I10*IF(LEN($E10)=4,HLOOKUP($E10+AO$2,Vychodiská!$J$9:$BH$15,5,0),HLOOKUP(VALUE(RIGHT($E10,4))+AO$2,Vychodiská!$J$9:$BH$15,5,0)))*-1+($J10*IF(LEN($E10)=4,HLOOKUP($E10+AO$2,Vychodiská!$J$9:$BH$15,6),HLOOKUP(VALUE(RIGHT($E10,4))+AO$2,Vychodiská!$J$9:$BH$15,6,0)))*-1+($K10*IF(LEN($E10)=4,HLOOKUP($E10+AO$2,Vychodiská!$J$9:$BH$15,7),HLOOKUP(VALUE(RIGHT($E10,4))+AO$2,Vychodiská!$J$9:$BH$15,7,0)))*-1</f>
        <v>44671.538002845002</v>
      </c>
      <c r="AP10" s="73">
        <f t="shared" si="1"/>
        <v>31330.656575734938</v>
      </c>
      <c r="AQ10" s="73">
        <f>SUM($L10:M10)</f>
        <v>63193.93431325737</v>
      </c>
      <c r="AR10" s="73">
        <f>SUM($L10:N10)</f>
        <v>95598.887772317685</v>
      </c>
      <c r="AS10" s="73">
        <f>SUM($L10:O10)</f>
        <v>128554.72544018201</v>
      </c>
      <c r="AT10" s="73">
        <f>SUM($L10:P10)</f>
        <v>162070.81234840004</v>
      </c>
      <c r="AU10" s="73">
        <f>SUM($L10:Q10)</f>
        <v>196156.67273405776</v>
      </c>
      <c r="AV10" s="73">
        <f>SUM($L10:R10)</f>
        <v>230651.5634443434</v>
      </c>
      <c r="AW10" s="73">
        <f>SUM($L10:S10)</f>
        <v>265560.39284315245</v>
      </c>
      <c r="AX10" s="73">
        <f>SUM($L10:T10)</f>
        <v>300888.1281947472</v>
      </c>
      <c r="AY10" s="73">
        <f>SUM($L10:U10)</f>
        <v>336639.79637056112</v>
      </c>
      <c r="AZ10" s="73">
        <f>SUM($L10:V10)</f>
        <v>372820.4845644848</v>
      </c>
      <c r="BA10" s="73">
        <f>SUM($L10:W10)</f>
        <v>409435.34101673553</v>
      </c>
      <c r="BB10" s="73">
        <f>SUM($L10:X10)</f>
        <v>446489.57574641326</v>
      </c>
      <c r="BC10" s="73">
        <f>SUM($L10:Y10)</f>
        <v>483988.46129284718</v>
      </c>
      <c r="BD10" s="73">
        <f>SUM($L10:Z10)</f>
        <v>521937.33346583828</v>
      </c>
      <c r="BE10" s="73">
        <f>SUM($L10:AA10)</f>
        <v>560341.59210490528</v>
      </c>
      <c r="BF10" s="73">
        <f>SUM($L10:AB10)</f>
        <v>599129.89333036297</v>
      </c>
      <c r="BG10" s="73">
        <f>SUM($L10:AC10)</f>
        <v>638306.07756807515</v>
      </c>
      <c r="BH10" s="73">
        <f>SUM($L10:AD10)</f>
        <v>677874.02364816447</v>
      </c>
      <c r="BI10" s="73">
        <f>SUM($L10:AE10)</f>
        <v>717837.64918905473</v>
      </c>
      <c r="BJ10" s="73">
        <f>SUM($L10:AF10)</f>
        <v>758200.91098535387</v>
      </c>
      <c r="BK10" s="73">
        <f>SUM($L10:AG10)</f>
        <v>798967.80539961602</v>
      </c>
      <c r="BL10" s="73">
        <f>SUM($L10:AH10)</f>
        <v>840142.36875802081</v>
      </c>
      <c r="BM10" s="73">
        <f>SUM($L10:AI10)</f>
        <v>881728.67775000958</v>
      </c>
      <c r="BN10" s="73">
        <f>SUM($L10:AJ10)</f>
        <v>923730.84983191825</v>
      </c>
      <c r="BO10" s="73">
        <f>SUM($L10:AK10)</f>
        <v>966153.04363464611</v>
      </c>
      <c r="BP10" s="73">
        <f>SUM($L10:AL10)</f>
        <v>1009126.7259568094</v>
      </c>
      <c r="BQ10" s="73">
        <f>SUM($L10:AM10)</f>
        <v>1052659.0661491607</v>
      </c>
      <c r="BR10" s="73">
        <f>SUM($L10:AN10)</f>
        <v>1096757.3267640127</v>
      </c>
      <c r="BS10" s="74">
        <f>SUM($L10:AO10)</f>
        <v>1141428.8647668576</v>
      </c>
      <c r="BT10" s="76">
        <f>IF(CZ10=0,0,L10/((1+Vychodiská!$C$168)^emisie_ostatné!CZ10))</f>
        <v>27064.599136797267</v>
      </c>
      <c r="BU10" s="73">
        <f>IF(DA10=0,0,M10/((1+Vychodiská!$C$168)^emisie_ostatné!DA10))</f>
        <v>26213.997449640781</v>
      </c>
      <c r="BV10" s="73">
        <f>IF(DB10=0,0,N10/((1+Vychodiská!$C$168)^emisie_ostatné!DB10))</f>
        <v>25390.128958366349</v>
      </c>
      <c r="BW10" s="73">
        <f>IF(DC10=0,0,O10/((1+Vychodiská!$C$168)^emisie_ostatné!DC10))</f>
        <v>24592.153476817693</v>
      </c>
      <c r="BX10" s="73">
        <f>IF(DD10=0,0,P10/((1+Vychodiská!$C$168)^emisie_ostatné!DD10))</f>
        <v>23819.257224689132</v>
      </c>
      <c r="BY10" s="73">
        <f>IF(DE10=0,0,Q10/((1+Vychodiská!$C$168)^emisie_ostatné!DE10))</f>
        <v>23070.651997627476</v>
      </c>
      <c r="BZ10" s="73">
        <f>IF(DF10=0,0,R10/((1+Vychodiská!$C$168)^emisie_ostatné!DF10))</f>
        <v>22235.714115808576</v>
      </c>
      <c r="CA10" s="73">
        <f>IF(DG10=0,0,S10/((1+Vychodiská!$C$168)^emisie_ostatné!DG10))</f>
        <v>21430.993033522169</v>
      </c>
      <c r="CB10" s="73">
        <f>IF(DH10=0,0,T10/((1+Vychodiská!$C$168)^emisie_ostatné!DH10))</f>
        <v>20655.395190404219</v>
      </c>
      <c r="CC10" s="73">
        <f>IF(DI10=0,0,U10/((1+Vychodiská!$C$168)^emisie_ostatné!DI10))</f>
        <v>19907.866602561026</v>
      </c>
      <c r="CD10" s="73">
        <f>IF(DJ10=0,0,V10/((1+Vychodiská!$C$168)^emisie_ostatné!DJ10))</f>
        <v>19187.391430277861</v>
      </c>
      <c r="CE10" s="73">
        <f>IF(DK10=0,0,W10/((1+Vychodiská!$C$168)^emisie_ostatné!DK10))</f>
        <v>18492.990597563046</v>
      </c>
      <c r="CF10" s="73">
        <f>IF(DL10=0,0,X10/((1+Vychodiská!$C$168)^emisie_ostatné!DL10))</f>
        <v>17823.720461651235</v>
      </c>
      <c r="CG10" s="73">
        <f>IF(DM10=0,0,Y10/((1+Vychodiská!$C$168)^emisie_ostatné!DM10))</f>
        <v>17178.671530658146</v>
      </c>
      <c r="CH10" s="73">
        <f>IF(DN10=0,0,Z10/((1+Vychodiská!$C$168)^emisie_ostatné!DN10))</f>
        <v>16556.96722764385</v>
      </c>
      <c r="CI10" s="73">
        <f>IF(DO10=0,0,AA10/((1+Vychodiská!$C$168)^emisie_ostatné!DO10))</f>
        <v>15957.762699405312</v>
      </c>
      <c r="CJ10" s="73">
        <f>IF(DP10=0,0,AB10/((1+Vychodiská!$C$168)^emisie_ostatné!DP10))</f>
        <v>15349.847929904157</v>
      </c>
      <c r="CK10" s="73">
        <f>IF(DQ10=0,0,AC10/((1+Vychodiská!$C$168)^emisie_ostatné!DQ10))</f>
        <v>14765.091818288762</v>
      </c>
      <c r="CL10" s="73">
        <f>IF(DR10=0,0,AD10/((1+Vychodiská!$C$168)^emisie_ostatné!DR10))</f>
        <v>14202.612129973</v>
      </c>
      <c r="CM10" s="73">
        <f>IF(DS10=0,0,AE10/((1+Vychodiská!$C$168)^emisie_ostatné!DS10))</f>
        <v>13661.560239307362</v>
      </c>
      <c r="CN10" s="73">
        <f>IF(DT10=0,0,AF10/((1+Vychodiská!$C$168)^emisie_ostatné!DT10))</f>
        <v>0</v>
      </c>
      <c r="CO10" s="73">
        <f>IF(DU10=0,0,AG10/((1+Vychodiská!$C$168)^emisie_ostatné!DU10))</f>
        <v>0</v>
      </c>
      <c r="CP10" s="73">
        <f>IF(DV10=0,0,AH10/((1+Vychodiská!$C$168)^emisie_ostatné!DV10))</f>
        <v>0</v>
      </c>
      <c r="CQ10" s="73">
        <f>IF(DW10=0,0,AI10/((1+Vychodiská!$C$168)^emisie_ostatné!DW10))</f>
        <v>0</v>
      </c>
      <c r="CR10" s="73">
        <f>IF(DX10=0,0,AJ10/((1+Vychodiská!$C$168)^emisie_ostatné!DX10))</f>
        <v>0</v>
      </c>
      <c r="CS10" s="73">
        <f>IF(DY10=0,0,AK10/((1+Vychodiská!$C$168)^emisie_ostatné!DY10))</f>
        <v>0</v>
      </c>
      <c r="CT10" s="73">
        <f>IF(DZ10=0,0,AL10/((1+Vychodiská!$C$168)^emisie_ostatné!DZ10))</f>
        <v>0</v>
      </c>
      <c r="CU10" s="73">
        <f>IF(EA10=0,0,AM10/((1+Vychodiská!$C$168)^emisie_ostatné!EA10))</f>
        <v>0</v>
      </c>
      <c r="CV10" s="73">
        <f>IF(EB10=0,0,AN10/((1+Vychodiská!$C$168)^emisie_ostatné!EB10))</f>
        <v>0</v>
      </c>
      <c r="CW10" s="74">
        <f>IF(EC10=0,0,AO10/((1+Vychodiská!$C$168)^emisie_ostatné!EC10))</f>
        <v>0</v>
      </c>
      <c r="CX10" s="77">
        <f t="shared" si="4"/>
        <v>397557.37325090746</v>
      </c>
      <c r="CY10" s="73"/>
      <c r="CZ10" s="78">
        <f t="shared" si="2"/>
        <v>3</v>
      </c>
      <c r="DA10" s="78">
        <f t="shared" ref="DA10:EC10" si="10">IF(CZ10=0,0,IF(DA$2&gt;$D10,0,CZ10+1))</f>
        <v>4</v>
      </c>
      <c r="DB10" s="78">
        <f t="shared" si="10"/>
        <v>5</v>
      </c>
      <c r="DC10" s="78">
        <f t="shared" si="10"/>
        <v>6</v>
      </c>
      <c r="DD10" s="78">
        <f t="shared" si="10"/>
        <v>7</v>
      </c>
      <c r="DE10" s="78">
        <f t="shared" si="10"/>
        <v>8</v>
      </c>
      <c r="DF10" s="78">
        <f t="shared" si="10"/>
        <v>9</v>
      </c>
      <c r="DG10" s="78">
        <f t="shared" si="10"/>
        <v>10</v>
      </c>
      <c r="DH10" s="78">
        <f t="shared" si="10"/>
        <v>11</v>
      </c>
      <c r="DI10" s="78">
        <f t="shared" si="10"/>
        <v>12</v>
      </c>
      <c r="DJ10" s="78">
        <f t="shared" si="10"/>
        <v>13</v>
      </c>
      <c r="DK10" s="78">
        <f t="shared" si="10"/>
        <v>14</v>
      </c>
      <c r="DL10" s="78">
        <f t="shared" si="10"/>
        <v>15</v>
      </c>
      <c r="DM10" s="78">
        <f t="shared" si="10"/>
        <v>16</v>
      </c>
      <c r="DN10" s="78">
        <f t="shared" si="10"/>
        <v>17</v>
      </c>
      <c r="DO10" s="78">
        <f t="shared" si="10"/>
        <v>18</v>
      </c>
      <c r="DP10" s="78">
        <f t="shared" si="10"/>
        <v>19</v>
      </c>
      <c r="DQ10" s="78">
        <f t="shared" si="10"/>
        <v>20</v>
      </c>
      <c r="DR10" s="78">
        <f t="shared" si="10"/>
        <v>21</v>
      </c>
      <c r="DS10" s="78">
        <f t="shared" si="10"/>
        <v>22</v>
      </c>
      <c r="DT10" s="78">
        <f t="shared" si="10"/>
        <v>0</v>
      </c>
      <c r="DU10" s="78">
        <f t="shared" si="10"/>
        <v>0</v>
      </c>
      <c r="DV10" s="78">
        <f t="shared" si="10"/>
        <v>0</v>
      </c>
      <c r="DW10" s="78">
        <f t="shared" si="10"/>
        <v>0</v>
      </c>
      <c r="DX10" s="78">
        <f t="shared" si="10"/>
        <v>0</v>
      </c>
      <c r="DY10" s="78">
        <f t="shared" si="10"/>
        <v>0</v>
      </c>
      <c r="DZ10" s="78">
        <f t="shared" si="10"/>
        <v>0</v>
      </c>
      <c r="EA10" s="78">
        <f t="shared" si="10"/>
        <v>0</v>
      </c>
      <c r="EB10" s="78">
        <f t="shared" si="10"/>
        <v>0</v>
      </c>
      <c r="EC10" s="79">
        <f t="shared" si="10"/>
        <v>0</v>
      </c>
    </row>
    <row r="11" spans="1:133" s="80" customFormat="1" ht="31" customHeight="1" x14ac:dyDescent="0.35">
      <c r="A11" s="70">
        <v>9</v>
      </c>
      <c r="B11" s="71" t="s">
        <v>0</v>
      </c>
      <c r="C11" s="71" t="str">
        <f>INDEX(Data!$D$3:$D$29,MATCH(emisie_ostatné!A11,Data!$A$3:$A$29,0))</f>
        <v>2. časť  - Modernizácia nadzemných častí primárnych napájačov SCZT</v>
      </c>
      <c r="D11" s="72">
        <f>INDEX(Data!$M$3:$M$29,MATCH(emisie_ostatné!A11,Data!$A$3:$A$29,0))</f>
        <v>20</v>
      </c>
      <c r="E11" s="72" t="str">
        <f>INDEX(Data!$J$3:$J$29,MATCH(emisie_ostatné!A11,Data!$A$3:$A$29,0))</f>
        <v>2023 - 2024</v>
      </c>
      <c r="F11" s="72">
        <f>INDEX(Data!$O$3:$O$29,MATCH(emisie_ostatné!A11,Data!$A$3:$A$29,0))</f>
        <v>-0.61780000000000002</v>
      </c>
      <c r="G11" s="72">
        <f>INDEX(Data!$P$3:$P$29,MATCH(emisie_ostatné!A11,Data!$A$3:$A$29,0))</f>
        <v>-3.3999999999999998E-3</v>
      </c>
      <c r="H11" s="72">
        <f>INDEX(Data!$Q$3:$Q$29,MATCH(emisie_ostatné!A11,Data!$A$3:$A$29,0))</f>
        <v>0</v>
      </c>
      <c r="I11" s="72">
        <f>INDEX(Data!$R$3:$R$29,MATCH(emisie_ostatné!A11,Data!$A$3:$A$29,0))</f>
        <v>0</v>
      </c>
      <c r="J11" s="72">
        <f>INDEX(Data!$S$3:$S$29,MATCH(emisie_ostatné!A11,Data!$A$3:$A$29,0))</f>
        <v>-2.81E-2</v>
      </c>
      <c r="K11" s="74">
        <f>INDEX(Data!$T$3:$T$29,MATCH(emisie_ostatné!A11,Data!$A$3:$A$29,0))</f>
        <v>0</v>
      </c>
      <c r="L11" s="73">
        <f>($F11*IF(LEN($E11)=4,HLOOKUP($E11+L$2,Vychodiská!$J$9:$BH$15,2,0),HLOOKUP(VALUE(RIGHT($E11,4))+L$2,Vychodiská!$J$9:$BH$15,2,0)))*-1+($G11*IF(LEN($E11)=4,HLOOKUP($E11+L$2,Vychodiská!$J$9:$BH$15,3,0),HLOOKUP(VALUE(RIGHT($E11,4))+L$2,Vychodiská!$J$9:$BH$15,3,0)))*-1+($H11*IF(LEN($E11)=4,HLOOKUP($E11+L$2,Vychodiská!$J$9:$BH$15,4,0),HLOOKUP(VALUE(RIGHT($E11,4))+L$2,Vychodiská!$J$9:$BH$15,4,0)))*-1+($I11*IF(LEN($E11)=4,HLOOKUP($E11+L$2,Vychodiská!$J$9:$BH$15,5,0),HLOOKUP(VALUE(RIGHT($E11,4))+L$2,Vychodiská!$J$9:$BH$15,5,0)))*-1+($J11*IF(LEN($E11)=4,HLOOKUP($E11+L$2,Vychodiská!$J$9:$BH$15,6),HLOOKUP(VALUE(RIGHT($E11,4))+L$2,Vychodiská!$J$9:$BH$15,6,0)))*-1+($K11*IF(LEN($E11)=4,HLOOKUP($E11+L$2,Vychodiská!$J$9:$BH$15,7),HLOOKUP(VALUE(RIGHT($E11,4))+L$2,Vychodiská!$J$9:$BH$15,7,0)))*-1</f>
        <v>32397.981852091907</v>
      </c>
      <c r="M11" s="73">
        <f>($F11*IF(LEN($E11)=4,HLOOKUP($E11+M$2,Vychodiská!$J$9:$BH$15,2,0),HLOOKUP(VALUE(RIGHT($E11,4))+M$2,Vychodiská!$J$9:$BH$15,2,0)))*-1+($G11*IF(LEN($E11)=4,HLOOKUP($E11+M$2,Vychodiská!$J$9:$BH$15,3,0),HLOOKUP(VALUE(RIGHT($E11,4))+M$2,Vychodiská!$J$9:$BH$15,3,0)))*-1+($H11*IF(LEN($E11)=4,HLOOKUP($E11+M$2,Vychodiská!$J$9:$BH$15,4,0),HLOOKUP(VALUE(RIGHT($E11,4))+M$2,Vychodiská!$J$9:$BH$15,4,0)))*-1+($I11*IF(LEN($E11)=4,HLOOKUP($E11+M$2,Vychodiská!$J$9:$BH$15,5,0),HLOOKUP(VALUE(RIGHT($E11,4))+M$2,Vychodiská!$J$9:$BH$15,5,0)))*-1+($J11*IF(LEN($E11)=4,HLOOKUP($E11+M$2,Vychodiská!$J$9:$BH$15,6),HLOOKUP(VALUE(RIGHT($E11,4))+M$2,Vychodiská!$J$9:$BH$15,6,0)))*-1+($K11*IF(LEN($E11)=4,HLOOKUP($E11+M$2,Vychodiská!$J$9:$BH$15,7),HLOOKUP(VALUE(RIGHT($E11,4))+M$2,Vychodiská!$J$9:$BH$15,7,0)))*-1</f>
        <v>32948.747543577469</v>
      </c>
      <c r="N11" s="73">
        <f>($F11*IF(LEN($E11)=4,HLOOKUP($E11+N$2,Vychodiská!$J$9:$BH$15,2,0),HLOOKUP(VALUE(RIGHT($E11,4))+N$2,Vychodiská!$J$9:$BH$15,2,0)))*-1+($G11*IF(LEN($E11)=4,HLOOKUP($E11+N$2,Vychodiská!$J$9:$BH$15,3,0),HLOOKUP(VALUE(RIGHT($E11,4))+N$2,Vychodiská!$J$9:$BH$15,3,0)))*-1+($H11*IF(LEN($E11)=4,HLOOKUP($E11+N$2,Vychodiská!$J$9:$BH$15,4,0),HLOOKUP(VALUE(RIGHT($E11,4))+N$2,Vychodiská!$J$9:$BH$15,4,0)))*-1+($I11*IF(LEN($E11)=4,HLOOKUP($E11+N$2,Vychodiská!$J$9:$BH$15,5,0),HLOOKUP(VALUE(RIGHT($E11,4))+N$2,Vychodiská!$J$9:$BH$15,5,0)))*-1+($J11*IF(LEN($E11)=4,HLOOKUP($E11+N$2,Vychodiská!$J$9:$BH$15,6),HLOOKUP(VALUE(RIGHT($E11,4))+N$2,Vychodiská!$J$9:$BH$15,6,0)))*-1+($K11*IF(LEN($E11)=4,HLOOKUP($E11+N$2,Vychodiská!$J$9:$BH$15,7),HLOOKUP(VALUE(RIGHT($E11,4))+N$2,Vychodiská!$J$9:$BH$15,7,0)))*-1</f>
        <v>33508.876251818285</v>
      </c>
      <c r="O11" s="73">
        <f>($F11*IF(LEN($E11)=4,HLOOKUP($E11+O$2,Vychodiská!$J$9:$BH$15,2,0),HLOOKUP(VALUE(RIGHT($E11,4))+O$2,Vychodiská!$J$9:$BH$15,2,0)))*-1+($G11*IF(LEN($E11)=4,HLOOKUP($E11+O$2,Vychodiská!$J$9:$BH$15,3,0),HLOOKUP(VALUE(RIGHT($E11,4))+O$2,Vychodiská!$J$9:$BH$15,3,0)))*-1+($H11*IF(LEN($E11)=4,HLOOKUP($E11+O$2,Vychodiská!$J$9:$BH$15,4,0),HLOOKUP(VALUE(RIGHT($E11,4))+O$2,Vychodiská!$J$9:$BH$15,4,0)))*-1+($I11*IF(LEN($E11)=4,HLOOKUP($E11+O$2,Vychodiská!$J$9:$BH$15,5,0),HLOOKUP(VALUE(RIGHT($E11,4))+O$2,Vychodiská!$J$9:$BH$15,5,0)))*-1+($J11*IF(LEN($E11)=4,HLOOKUP($E11+O$2,Vychodiská!$J$9:$BH$15,6),HLOOKUP(VALUE(RIGHT($E11,4))+O$2,Vychodiská!$J$9:$BH$15,6,0)))*-1+($K11*IF(LEN($E11)=4,HLOOKUP($E11+O$2,Vychodiská!$J$9:$BH$15,7),HLOOKUP(VALUE(RIGHT($E11,4))+O$2,Vychodiská!$J$9:$BH$15,7,0)))*-1</f>
        <v>34078.527148099194</v>
      </c>
      <c r="P11" s="73">
        <f>($F11*IF(LEN($E11)=4,HLOOKUP($E11+P$2,Vychodiská!$J$9:$BH$15,2,0),HLOOKUP(VALUE(RIGHT($E11,4))+P$2,Vychodiská!$J$9:$BH$15,2,0)))*-1+($G11*IF(LEN($E11)=4,HLOOKUP($E11+P$2,Vychodiská!$J$9:$BH$15,3,0),HLOOKUP(VALUE(RIGHT($E11,4))+P$2,Vychodiská!$J$9:$BH$15,3,0)))*-1+($H11*IF(LEN($E11)=4,HLOOKUP($E11+P$2,Vychodiská!$J$9:$BH$15,4,0),HLOOKUP(VALUE(RIGHT($E11,4))+P$2,Vychodiská!$J$9:$BH$15,4,0)))*-1+($I11*IF(LEN($E11)=4,HLOOKUP($E11+P$2,Vychodiská!$J$9:$BH$15,5,0),HLOOKUP(VALUE(RIGHT($E11,4))+P$2,Vychodiská!$J$9:$BH$15,5,0)))*-1+($J11*IF(LEN($E11)=4,HLOOKUP($E11+P$2,Vychodiská!$J$9:$BH$15,6),HLOOKUP(VALUE(RIGHT($E11,4))+P$2,Vychodiská!$J$9:$BH$15,6,0)))*-1+($K11*IF(LEN($E11)=4,HLOOKUP($E11+P$2,Vychodiská!$J$9:$BH$15,7),HLOOKUP(VALUE(RIGHT($E11,4))+P$2,Vychodiská!$J$9:$BH$15,7,0)))*-1</f>
        <v>34657.862109616872</v>
      </c>
      <c r="Q11" s="73">
        <f>($F11*IF(LEN($E11)=4,HLOOKUP($E11+Q$2,Vychodiská!$J$9:$BH$15,2,0),HLOOKUP(VALUE(RIGHT($E11,4))+Q$2,Vychodiská!$J$9:$BH$15,2,0)))*-1+($G11*IF(LEN($E11)=4,HLOOKUP($E11+Q$2,Vychodiská!$J$9:$BH$15,3,0),HLOOKUP(VALUE(RIGHT($E11,4))+Q$2,Vychodiská!$J$9:$BH$15,3,0)))*-1+($H11*IF(LEN($E11)=4,HLOOKUP($E11+Q$2,Vychodiská!$J$9:$BH$15,4,0),HLOOKUP(VALUE(RIGHT($E11,4))+Q$2,Vychodiská!$J$9:$BH$15,4,0)))*-1+($I11*IF(LEN($E11)=4,HLOOKUP($E11+Q$2,Vychodiská!$J$9:$BH$15,5,0),HLOOKUP(VALUE(RIGHT($E11,4))+Q$2,Vychodiská!$J$9:$BH$15,5,0)))*-1+($J11*IF(LEN($E11)=4,HLOOKUP($E11+Q$2,Vychodiská!$J$9:$BH$15,6),HLOOKUP(VALUE(RIGHT($E11,4))+Q$2,Vychodiská!$J$9:$BH$15,6,0)))*-1+($K11*IF(LEN($E11)=4,HLOOKUP($E11+Q$2,Vychodiská!$J$9:$BH$15,7),HLOOKUP(VALUE(RIGHT($E11,4))+Q$2,Vychodiská!$J$9:$BH$15,7,0)))*-1</f>
        <v>35247.045765480361</v>
      </c>
      <c r="R11" s="73">
        <f>($F11*IF(LEN($E11)=4,HLOOKUP($E11+R$2,Vychodiská!$J$9:$BH$15,2,0),HLOOKUP(VALUE(RIGHT($E11,4))+R$2,Vychodiská!$J$9:$BH$15,2,0)))*-1+($G11*IF(LEN($E11)=4,HLOOKUP($E11+R$2,Vychodiská!$J$9:$BH$15,3,0),HLOOKUP(VALUE(RIGHT($E11,4))+R$2,Vychodiská!$J$9:$BH$15,3,0)))*-1+($H11*IF(LEN($E11)=4,HLOOKUP($E11+R$2,Vychodiská!$J$9:$BH$15,4,0),HLOOKUP(VALUE(RIGHT($E11,4))+R$2,Vychodiská!$J$9:$BH$15,4,0)))*-1+($I11*IF(LEN($E11)=4,HLOOKUP($E11+R$2,Vychodiská!$J$9:$BH$15,5,0),HLOOKUP(VALUE(RIGHT($E11,4))+R$2,Vychodiská!$J$9:$BH$15,5,0)))*-1+($J11*IF(LEN($E11)=4,HLOOKUP($E11+R$2,Vychodiská!$J$9:$BH$15,6),HLOOKUP(VALUE(RIGHT($E11,4))+R$2,Vychodiská!$J$9:$BH$15,6,0)))*-1+($K11*IF(LEN($E11)=4,HLOOKUP($E11+R$2,Vychodiská!$J$9:$BH$15,7),HLOOKUP(VALUE(RIGHT($E11,4))+R$2,Vychodiská!$J$9:$BH$15,7,0)))*-1</f>
        <v>35670.010314666128</v>
      </c>
      <c r="S11" s="73">
        <f>($F11*IF(LEN($E11)=4,HLOOKUP($E11+S$2,Vychodiská!$J$9:$BH$15,2,0),HLOOKUP(VALUE(RIGHT($E11,4))+S$2,Vychodiská!$J$9:$BH$15,2,0)))*-1+($G11*IF(LEN($E11)=4,HLOOKUP($E11+S$2,Vychodiská!$J$9:$BH$15,3,0),HLOOKUP(VALUE(RIGHT($E11,4))+S$2,Vychodiská!$J$9:$BH$15,3,0)))*-1+($H11*IF(LEN($E11)=4,HLOOKUP($E11+S$2,Vychodiská!$J$9:$BH$15,4,0),HLOOKUP(VALUE(RIGHT($E11,4))+S$2,Vychodiská!$J$9:$BH$15,4,0)))*-1+($I11*IF(LEN($E11)=4,HLOOKUP($E11+S$2,Vychodiská!$J$9:$BH$15,5,0),HLOOKUP(VALUE(RIGHT($E11,4))+S$2,Vychodiská!$J$9:$BH$15,5,0)))*-1+($J11*IF(LEN($E11)=4,HLOOKUP($E11+S$2,Vychodiská!$J$9:$BH$15,6),HLOOKUP(VALUE(RIGHT($E11,4))+S$2,Vychodiská!$J$9:$BH$15,6,0)))*-1+($K11*IF(LEN($E11)=4,HLOOKUP($E11+S$2,Vychodiská!$J$9:$BH$15,7),HLOOKUP(VALUE(RIGHT($E11,4))+S$2,Vychodiská!$J$9:$BH$15,7,0)))*-1</f>
        <v>36098.050438442115</v>
      </c>
      <c r="T11" s="73">
        <f>($F11*IF(LEN($E11)=4,HLOOKUP($E11+T$2,Vychodiská!$J$9:$BH$15,2,0),HLOOKUP(VALUE(RIGHT($E11,4))+T$2,Vychodiská!$J$9:$BH$15,2,0)))*-1+($G11*IF(LEN($E11)=4,HLOOKUP($E11+T$2,Vychodiská!$J$9:$BH$15,3,0),HLOOKUP(VALUE(RIGHT($E11,4))+T$2,Vychodiská!$J$9:$BH$15,3,0)))*-1+($H11*IF(LEN($E11)=4,HLOOKUP($E11+T$2,Vychodiská!$J$9:$BH$15,4,0),HLOOKUP(VALUE(RIGHT($E11,4))+T$2,Vychodiská!$J$9:$BH$15,4,0)))*-1+($I11*IF(LEN($E11)=4,HLOOKUP($E11+T$2,Vychodiská!$J$9:$BH$15,5,0),HLOOKUP(VALUE(RIGHT($E11,4))+T$2,Vychodiská!$J$9:$BH$15,5,0)))*-1+($J11*IF(LEN($E11)=4,HLOOKUP($E11+T$2,Vychodiská!$J$9:$BH$15,6),HLOOKUP(VALUE(RIGHT($E11,4))+T$2,Vychodiská!$J$9:$BH$15,6,0)))*-1+($K11*IF(LEN($E11)=4,HLOOKUP($E11+T$2,Vychodiská!$J$9:$BH$15,7),HLOOKUP(VALUE(RIGHT($E11,4))+T$2,Vychodiská!$J$9:$BH$15,7,0)))*-1</f>
        <v>36531.227043703417</v>
      </c>
      <c r="U11" s="73">
        <f>($F11*IF(LEN($E11)=4,HLOOKUP($E11+U$2,Vychodiská!$J$9:$BH$15,2,0),HLOOKUP(VALUE(RIGHT($E11,4))+U$2,Vychodiská!$J$9:$BH$15,2,0)))*-1+($G11*IF(LEN($E11)=4,HLOOKUP($E11+U$2,Vychodiská!$J$9:$BH$15,3,0),HLOOKUP(VALUE(RIGHT($E11,4))+U$2,Vychodiská!$J$9:$BH$15,3,0)))*-1+($H11*IF(LEN($E11)=4,HLOOKUP($E11+U$2,Vychodiská!$J$9:$BH$15,4,0),HLOOKUP(VALUE(RIGHT($E11,4))+U$2,Vychodiská!$J$9:$BH$15,4,0)))*-1+($I11*IF(LEN($E11)=4,HLOOKUP($E11+U$2,Vychodiská!$J$9:$BH$15,5,0),HLOOKUP(VALUE(RIGHT($E11,4))+U$2,Vychodiská!$J$9:$BH$15,5,0)))*-1+($J11*IF(LEN($E11)=4,HLOOKUP($E11+U$2,Vychodiská!$J$9:$BH$15,6),HLOOKUP(VALUE(RIGHT($E11,4))+U$2,Vychodiská!$J$9:$BH$15,6,0)))*-1+($K11*IF(LEN($E11)=4,HLOOKUP($E11+U$2,Vychodiská!$J$9:$BH$15,7),HLOOKUP(VALUE(RIGHT($E11,4))+U$2,Vychodiská!$J$9:$BH$15,7,0)))*-1</f>
        <v>36969.601768227862</v>
      </c>
      <c r="V11" s="73">
        <f>($F11*IF(LEN($E11)=4,HLOOKUP($E11+V$2,Vychodiská!$J$9:$BH$15,2,0),HLOOKUP(VALUE(RIGHT($E11,4))+V$2,Vychodiská!$J$9:$BH$15,2,0)))*-1+($G11*IF(LEN($E11)=4,HLOOKUP($E11+V$2,Vychodiská!$J$9:$BH$15,3,0),HLOOKUP(VALUE(RIGHT($E11,4))+V$2,Vychodiská!$J$9:$BH$15,3,0)))*-1+($H11*IF(LEN($E11)=4,HLOOKUP($E11+V$2,Vychodiská!$J$9:$BH$15,4,0),HLOOKUP(VALUE(RIGHT($E11,4))+V$2,Vychodiská!$J$9:$BH$15,4,0)))*-1+($I11*IF(LEN($E11)=4,HLOOKUP($E11+V$2,Vychodiská!$J$9:$BH$15,5,0),HLOOKUP(VALUE(RIGHT($E11,4))+V$2,Vychodiská!$J$9:$BH$15,5,0)))*-1+($J11*IF(LEN($E11)=4,HLOOKUP($E11+V$2,Vychodiská!$J$9:$BH$15,6),HLOOKUP(VALUE(RIGHT($E11,4))+V$2,Vychodiská!$J$9:$BH$15,6,0)))*-1+($K11*IF(LEN($E11)=4,HLOOKUP($E11+V$2,Vychodiská!$J$9:$BH$15,7),HLOOKUP(VALUE(RIGHT($E11,4))+V$2,Vychodiská!$J$9:$BH$15,7,0)))*-1</f>
        <v>37413.236989446596</v>
      </c>
      <c r="W11" s="73">
        <f>($F11*IF(LEN($E11)=4,HLOOKUP($E11+W$2,Vychodiská!$J$9:$BH$15,2,0),HLOOKUP(VALUE(RIGHT($E11,4))+W$2,Vychodiská!$J$9:$BH$15,2,0)))*-1+($G11*IF(LEN($E11)=4,HLOOKUP($E11+W$2,Vychodiská!$J$9:$BH$15,3,0),HLOOKUP(VALUE(RIGHT($E11,4))+W$2,Vychodiská!$J$9:$BH$15,3,0)))*-1+($H11*IF(LEN($E11)=4,HLOOKUP($E11+W$2,Vychodiská!$J$9:$BH$15,4,0),HLOOKUP(VALUE(RIGHT($E11,4))+W$2,Vychodiská!$J$9:$BH$15,4,0)))*-1+($I11*IF(LEN($E11)=4,HLOOKUP($E11+W$2,Vychodiská!$J$9:$BH$15,5,0),HLOOKUP(VALUE(RIGHT($E11,4))+W$2,Vychodiská!$J$9:$BH$15,5,0)))*-1+($J11*IF(LEN($E11)=4,HLOOKUP($E11+W$2,Vychodiská!$J$9:$BH$15,6),HLOOKUP(VALUE(RIGHT($E11,4))+W$2,Vychodiská!$J$9:$BH$15,6,0)))*-1+($K11*IF(LEN($E11)=4,HLOOKUP($E11+W$2,Vychodiská!$J$9:$BH$15,7),HLOOKUP(VALUE(RIGHT($E11,4))+W$2,Vychodiská!$J$9:$BH$15,7,0)))*-1</f>
        <v>37862.195833319958</v>
      </c>
      <c r="X11" s="73">
        <f>($F11*IF(LEN($E11)=4,HLOOKUP($E11+X$2,Vychodiská!$J$9:$BH$15,2,0),HLOOKUP(VALUE(RIGHT($E11,4))+X$2,Vychodiská!$J$9:$BH$15,2,0)))*-1+($G11*IF(LEN($E11)=4,HLOOKUP($E11+X$2,Vychodiská!$J$9:$BH$15,3,0),HLOOKUP(VALUE(RIGHT($E11,4))+X$2,Vychodiská!$J$9:$BH$15,3,0)))*-1+($H11*IF(LEN($E11)=4,HLOOKUP($E11+X$2,Vychodiská!$J$9:$BH$15,4,0),HLOOKUP(VALUE(RIGHT($E11,4))+X$2,Vychodiská!$J$9:$BH$15,4,0)))*-1+($I11*IF(LEN($E11)=4,HLOOKUP($E11+X$2,Vychodiská!$J$9:$BH$15,5,0),HLOOKUP(VALUE(RIGHT($E11,4))+X$2,Vychodiská!$J$9:$BH$15,5,0)))*-1+($J11*IF(LEN($E11)=4,HLOOKUP($E11+X$2,Vychodiská!$J$9:$BH$15,6),HLOOKUP(VALUE(RIGHT($E11,4))+X$2,Vychodiská!$J$9:$BH$15,6,0)))*-1+($K11*IF(LEN($E11)=4,HLOOKUP($E11+X$2,Vychodiská!$J$9:$BH$15,7),HLOOKUP(VALUE(RIGHT($E11,4))+X$2,Vychodiská!$J$9:$BH$15,7,0)))*-1</f>
        <v>38316.542183319798</v>
      </c>
      <c r="Y11" s="73">
        <f>($F11*IF(LEN($E11)=4,HLOOKUP($E11+Y$2,Vychodiská!$J$9:$BH$15,2,0),HLOOKUP(VALUE(RIGHT($E11,4))+Y$2,Vychodiská!$J$9:$BH$15,2,0)))*-1+($G11*IF(LEN($E11)=4,HLOOKUP($E11+Y$2,Vychodiská!$J$9:$BH$15,3,0),HLOOKUP(VALUE(RIGHT($E11,4))+Y$2,Vychodiská!$J$9:$BH$15,3,0)))*-1+($H11*IF(LEN($E11)=4,HLOOKUP($E11+Y$2,Vychodiská!$J$9:$BH$15,4,0),HLOOKUP(VALUE(RIGHT($E11,4))+Y$2,Vychodiská!$J$9:$BH$15,4,0)))*-1+($I11*IF(LEN($E11)=4,HLOOKUP($E11+Y$2,Vychodiská!$J$9:$BH$15,5,0),HLOOKUP(VALUE(RIGHT($E11,4))+Y$2,Vychodiská!$J$9:$BH$15,5,0)))*-1+($J11*IF(LEN($E11)=4,HLOOKUP($E11+Y$2,Vychodiská!$J$9:$BH$15,6),HLOOKUP(VALUE(RIGHT($E11,4))+Y$2,Vychodiská!$J$9:$BH$15,6,0)))*-1+($K11*IF(LEN($E11)=4,HLOOKUP($E11+Y$2,Vychodiská!$J$9:$BH$15,7),HLOOKUP(VALUE(RIGHT($E11,4))+Y$2,Vychodiská!$J$9:$BH$15,7,0)))*-1</f>
        <v>38776.340689519639</v>
      </c>
      <c r="Z11" s="73">
        <f>($F11*IF(LEN($E11)=4,HLOOKUP($E11+Z$2,Vychodiská!$J$9:$BH$15,2,0),HLOOKUP(VALUE(RIGHT($E11,4))+Z$2,Vychodiská!$J$9:$BH$15,2,0)))*-1+($G11*IF(LEN($E11)=4,HLOOKUP($E11+Z$2,Vychodiská!$J$9:$BH$15,3,0),HLOOKUP(VALUE(RIGHT($E11,4))+Z$2,Vychodiská!$J$9:$BH$15,3,0)))*-1+($H11*IF(LEN($E11)=4,HLOOKUP($E11+Z$2,Vychodiská!$J$9:$BH$15,4,0),HLOOKUP(VALUE(RIGHT($E11,4))+Z$2,Vychodiská!$J$9:$BH$15,4,0)))*-1+($I11*IF(LEN($E11)=4,HLOOKUP($E11+Z$2,Vychodiská!$J$9:$BH$15,5,0),HLOOKUP(VALUE(RIGHT($E11,4))+Z$2,Vychodiská!$J$9:$BH$15,5,0)))*-1+($J11*IF(LEN($E11)=4,HLOOKUP($E11+Z$2,Vychodiská!$J$9:$BH$15,6),HLOOKUP(VALUE(RIGHT($E11,4))+Z$2,Vychodiská!$J$9:$BH$15,6,0)))*-1+($K11*IF(LEN($E11)=4,HLOOKUP($E11+Z$2,Vychodiská!$J$9:$BH$15,7),HLOOKUP(VALUE(RIGHT($E11,4))+Z$2,Vychodiská!$J$9:$BH$15,7,0)))*-1</f>
        <v>39241.656777793876</v>
      </c>
      <c r="AA11" s="73">
        <f>($F11*IF(LEN($E11)=4,HLOOKUP($E11+AA$2,Vychodiská!$J$9:$BH$15,2,0),HLOOKUP(VALUE(RIGHT($E11,4))+AA$2,Vychodiská!$J$9:$BH$15,2,0)))*-1+($G11*IF(LEN($E11)=4,HLOOKUP($E11+AA$2,Vychodiská!$J$9:$BH$15,3,0),HLOOKUP(VALUE(RIGHT($E11,4))+AA$2,Vychodiská!$J$9:$BH$15,3,0)))*-1+($H11*IF(LEN($E11)=4,HLOOKUP($E11+AA$2,Vychodiská!$J$9:$BH$15,4,0),HLOOKUP(VALUE(RIGHT($E11,4))+AA$2,Vychodiská!$J$9:$BH$15,4,0)))*-1+($I11*IF(LEN($E11)=4,HLOOKUP($E11+AA$2,Vychodiská!$J$9:$BH$15,5,0),HLOOKUP(VALUE(RIGHT($E11,4))+AA$2,Vychodiská!$J$9:$BH$15,5,0)))*-1+($J11*IF(LEN($E11)=4,HLOOKUP($E11+AA$2,Vychodiská!$J$9:$BH$15,6),HLOOKUP(VALUE(RIGHT($E11,4))+AA$2,Vychodiská!$J$9:$BH$15,6,0)))*-1+($K11*IF(LEN($E11)=4,HLOOKUP($E11+AA$2,Vychodiská!$J$9:$BH$15,7),HLOOKUP(VALUE(RIGHT($E11,4))+AA$2,Vychodiská!$J$9:$BH$15,7,0)))*-1</f>
        <v>39712.556659127404</v>
      </c>
      <c r="AB11" s="73">
        <f>($F11*IF(LEN($E11)=4,HLOOKUP($E11+AB$2,Vychodiská!$J$9:$BH$15,2,0),HLOOKUP(VALUE(RIGHT($E11,4))+AB$2,Vychodiská!$J$9:$BH$15,2,0)))*-1+($G11*IF(LEN($E11)=4,HLOOKUP($E11+AB$2,Vychodiská!$J$9:$BH$15,3,0),HLOOKUP(VALUE(RIGHT($E11,4))+AB$2,Vychodiská!$J$9:$BH$15,3,0)))*-1+($H11*IF(LEN($E11)=4,HLOOKUP($E11+AB$2,Vychodiská!$J$9:$BH$15,4,0),HLOOKUP(VALUE(RIGHT($E11,4))+AB$2,Vychodiská!$J$9:$BH$15,4,0)))*-1+($I11*IF(LEN($E11)=4,HLOOKUP($E11+AB$2,Vychodiská!$J$9:$BH$15,5,0),HLOOKUP(VALUE(RIGHT($E11,4))+AB$2,Vychodiská!$J$9:$BH$15,5,0)))*-1+($J11*IF(LEN($E11)=4,HLOOKUP($E11+AB$2,Vychodiská!$J$9:$BH$15,6),HLOOKUP(VALUE(RIGHT($E11,4))+AB$2,Vychodiská!$J$9:$BH$15,6,0)))*-1+($K11*IF(LEN($E11)=4,HLOOKUP($E11+AB$2,Vychodiská!$J$9:$BH$15,7),HLOOKUP(VALUE(RIGHT($E11,4))+AB$2,Vychodiská!$J$9:$BH$15,7,0)))*-1</f>
        <v>40109.68222571868</v>
      </c>
      <c r="AC11" s="73">
        <f>($F11*IF(LEN($E11)=4,HLOOKUP($E11+AC$2,Vychodiská!$J$9:$BH$15,2,0),HLOOKUP(VALUE(RIGHT($E11,4))+AC$2,Vychodiská!$J$9:$BH$15,2,0)))*-1+($G11*IF(LEN($E11)=4,HLOOKUP($E11+AC$2,Vychodiská!$J$9:$BH$15,3,0),HLOOKUP(VALUE(RIGHT($E11,4))+AC$2,Vychodiská!$J$9:$BH$15,3,0)))*-1+($H11*IF(LEN($E11)=4,HLOOKUP($E11+AC$2,Vychodiská!$J$9:$BH$15,4,0),HLOOKUP(VALUE(RIGHT($E11,4))+AC$2,Vychodiská!$J$9:$BH$15,4,0)))*-1+($I11*IF(LEN($E11)=4,HLOOKUP($E11+AC$2,Vychodiská!$J$9:$BH$15,5,0),HLOOKUP(VALUE(RIGHT($E11,4))+AC$2,Vychodiská!$J$9:$BH$15,5,0)))*-1+($J11*IF(LEN($E11)=4,HLOOKUP($E11+AC$2,Vychodiská!$J$9:$BH$15,6),HLOOKUP(VALUE(RIGHT($E11,4))+AC$2,Vychodiská!$J$9:$BH$15,6,0)))*-1+($K11*IF(LEN($E11)=4,HLOOKUP($E11+AC$2,Vychodiská!$J$9:$BH$15,7),HLOOKUP(VALUE(RIGHT($E11,4))+AC$2,Vychodiská!$J$9:$BH$15,7,0)))*-1</f>
        <v>40510.779047975862</v>
      </c>
      <c r="AD11" s="73">
        <f>($F11*IF(LEN($E11)=4,HLOOKUP($E11+AD$2,Vychodiská!$J$9:$BH$15,2,0),HLOOKUP(VALUE(RIGHT($E11,4))+AD$2,Vychodiská!$J$9:$BH$15,2,0)))*-1+($G11*IF(LEN($E11)=4,HLOOKUP($E11+AD$2,Vychodiská!$J$9:$BH$15,3,0),HLOOKUP(VALUE(RIGHT($E11,4))+AD$2,Vychodiská!$J$9:$BH$15,3,0)))*-1+($H11*IF(LEN($E11)=4,HLOOKUP($E11+AD$2,Vychodiská!$J$9:$BH$15,4,0),HLOOKUP(VALUE(RIGHT($E11,4))+AD$2,Vychodiská!$J$9:$BH$15,4,0)))*-1+($I11*IF(LEN($E11)=4,HLOOKUP($E11+AD$2,Vychodiská!$J$9:$BH$15,5,0),HLOOKUP(VALUE(RIGHT($E11,4))+AD$2,Vychodiská!$J$9:$BH$15,5,0)))*-1+($J11*IF(LEN($E11)=4,HLOOKUP($E11+AD$2,Vychodiská!$J$9:$BH$15,6),HLOOKUP(VALUE(RIGHT($E11,4))+AD$2,Vychodiská!$J$9:$BH$15,6,0)))*-1+($K11*IF(LEN($E11)=4,HLOOKUP($E11+AD$2,Vychodiská!$J$9:$BH$15,7),HLOOKUP(VALUE(RIGHT($E11,4))+AD$2,Vychodiská!$J$9:$BH$15,7,0)))*-1</f>
        <v>40915.886838455626</v>
      </c>
      <c r="AE11" s="73">
        <f>($F11*IF(LEN($E11)=4,HLOOKUP($E11+AE$2,Vychodiská!$J$9:$BH$15,2,0),HLOOKUP(VALUE(RIGHT($E11,4))+AE$2,Vychodiská!$J$9:$BH$15,2,0)))*-1+($G11*IF(LEN($E11)=4,HLOOKUP($E11+AE$2,Vychodiská!$J$9:$BH$15,3,0),HLOOKUP(VALUE(RIGHT($E11,4))+AE$2,Vychodiská!$J$9:$BH$15,3,0)))*-1+($H11*IF(LEN($E11)=4,HLOOKUP($E11+AE$2,Vychodiská!$J$9:$BH$15,4,0),HLOOKUP(VALUE(RIGHT($E11,4))+AE$2,Vychodiská!$J$9:$BH$15,4,0)))*-1+($I11*IF(LEN($E11)=4,HLOOKUP($E11+AE$2,Vychodiská!$J$9:$BH$15,5,0),HLOOKUP(VALUE(RIGHT($E11,4))+AE$2,Vychodiská!$J$9:$BH$15,5,0)))*-1+($J11*IF(LEN($E11)=4,HLOOKUP($E11+AE$2,Vychodiská!$J$9:$BH$15,6),HLOOKUP(VALUE(RIGHT($E11,4))+AE$2,Vychodiská!$J$9:$BH$15,6,0)))*-1+($K11*IF(LEN($E11)=4,HLOOKUP($E11+AE$2,Vychodiská!$J$9:$BH$15,7),HLOOKUP(VALUE(RIGHT($E11,4))+AE$2,Vychodiská!$J$9:$BH$15,7,0)))*-1</f>
        <v>41325.045706840181</v>
      </c>
      <c r="AF11" s="73">
        <f>($F11*IF(LEN($E11)=4,HLOOKUP($E11+AF$2,Vychodiská!$J$9:$BH$15,2,0),HLOOKUP(VALUE(RIGHT($E11,4))+AF$2,Vychodiská!$J$9:$BH$15,2,0)))*-1+($G11*IF(LEN($E11)=4,HLOOKUP($E11+AF$2,Vychodiská!$J$9:$BH$15,3,0),HLOOKUP(VALUE(RIGHT($E11,4))+AF$2,Vychodiská!$J$9:$BH$15,3,0)))*-1+($H11*IF(LEN($E11)=4,HLOOKUP($E11+AF$2,Vychodiská!$J$9:$BH$15,4,0),HLOOKUP(VALUE(RIGHT($E11,4))+AF$2,Vychodiská!$J$9:$BH$15,4,0)))*-1+($I11*IF(LEN($E11)=4,HLOOKUP($E11+AF$2,Vychodiská!$J$9:$BH$15,5,0),HLOOKUP(VALUE(RIGHT($E11,4))+AF$2,Vychodiská!$J$9:$BH$15,5,0)))*-1+($J11*IF(LEN($E11)=4,HLOOKUP($E11+AF$2,Vychodiská!$J$9:$BH$15,6),HLOOKUP(VALUE(RIGHT($E11,4))+AF$2,Vychodiská!$J$9:$BH$15,6,0)))*-1+($K11*IF(LEN($E11)=4,HLOOKUP($E11+AF$2,Vychodiská!$J$9:$BH$15,7),HLOOKUP(VALUE(RIGHT($E11,4))+AF$2,Vychodiská!$J$9:$BH$15,7,0)))*-1</f>
        <v>41738.296163908584</v>
      </c>
      <c r="AG11" s="73">
        <f>($F11*IF(LEN($E11)=4,HLOOKUP($E11+AG$2,Vychodiská!$J$9:$BH$15,2,0),HLOOKUP(VALUE(RIGHT($E11,4))+AG$2,Vychodiská!$J$9:$BH$15,2,0)))*-1+($G11*IF(LEN($E11)=4,HLOOKUP($E11+AG$2,Vychodiská!$J$9:$BH$15,3,0),HLOOKUP(VALUE(RIGHT($E11,4))+AG$2,Vychodiská!$J$9:$BH$15,3,0)))*-1+($H11*IF(LEN($E11)=4,HLOOKUP($E11+AG$2,Vychodiská!$J$9:$BH$15,4,0),HLOOKUP(VALUE(RIGHT($E11,4))+AG$2,Vychodiská!$J$9:$BH$15,4,0)))*-1+($I11*IF(LEN($E11)=4,HLOOKUP($E11+AG$2,Vychodiská!$J$9:$BH$15,5,0),HLOOKUP(VALUE(RIGHT($E11,4))+AG$2,Vychodiská!$J$9:$BH$15,5,0)))*-1+($J11*IF(LEN($E11)=4,HLOOKUP($E11+AG$2,Vychodiská!$J$9:$BH$15,6),HLOOKUP(VALUE(RIGHT($E11,4))+AG$2,Vychodiská!$J$9:$BH$15,6,0)))*-1+($K11*IF(LEN($E11)=4,HLOOKUP($E11+AG$2,Vychodiská!$J$9:$BH$15,7),HLOOKUP(VALUE(RIGHT($E11,4))+AG$2,Vychodiská!$J$9:$BH$15,7,0)))*-1</f>
        <v>42155.679125547664</v>
      </c>
      <c r="AH11" s="73">
        <f>($F11*IF(LEN($E11)=4,HLOOKUP($E11+AH$2,Vychodiská!$J$9:$BH$15,2,0),HLOOKUP(VALUE(RIGHT($E11,4))+AH$2,Vychodiská!$J$9:$BH$15,2,0)))*-1+($G11*IF(LEN($E11)=4,HLOOKUP($E11+AH$2,Vychodiská!$J$9:$BH$15,3,0),HLOOKUP(VALUE(RIGHT($E11,4))+AH$2,Vychodiská!$J$9:$BH$15,3,0)))*-1+($H11*IF(LEN($E11)=4,HLOOKUP($E11+AH$2,Vychodiská!$J$9:$BH$15,4,0),HLOOKUP(VALUE(RIGHT($E11,4))+AH$2,Vychodiská!$J$9:$BH$15,4,0)))*-1+($I11*IF(LEN($E11)=4,HLOOKUP($E11+AH$2,Vychodiská!$J$9:$BH$15,5,0),HLOOKUP(VALUE(RIGHT($E11,4))+AH$2,Vychodiská!$J$9:$BH$15,5,0)))*-1+($J11*IF(LEN($E11)=4,HLOOKUP($E11+AH$2,Vychodiská!$J$9:$BH$15,6),HLOOKUP(VALUE(RIGHT($E11,4))+AH$2,Vychodiská!$J$9:$BH$15,6,0)))*-1+($K11*IF(LEN($E11)=4,HLOOKUP($E11+AH$2,Vychodiská!$J$9:$BH$15,7),HLOOKUP(VALUE(RIGHT($E11,4))+AH$2,Vychodiská!$J$9:$BH$15,7,0)))*-1</f>
        <v>42577.23591680314</v>
      </c>
      <c r="AI11" s="73">
        <f>($F11*IF(LEN($E11)=4,HLOOKUP($E11+AI$2,Vychodiská!$J$9:$BH$15,2,0),HLOOKUP(VALUE(RIGHT($E11,4))+AI$2,Vychodiská!$J$9:$BH$15,2,0)))*-1+($G11*IF(LEN($E11)=4,HLOOKUP($E11+AI$2,Vychodiská!$J$9:$BH$15,3,0),HLOOKUP(VALUE(RIGHT($E11,4))+AI$2,Vychodiská!$J$9:$BH$15,3,0)))*-1+($H11*IF(LEN($E11)=4,HLOOKUP($E11+AI$2,Vychodiská!$J$9:$BH$15,4,0),HLOOKUP(VALUE(RIGHT($E11,4))+AI$2,Vychodiská!$J$9:$BH$15,4,0)))*-1+($I11*IF(LEN($E11)=4,HLOOKUP($E11+AI$2,Vychodiská!$J$9:$BH$15,5,0),HLOOKUP(VALUE(RIGHT($E11,4))+AI$2,Vychodiská!$J$9:$BH$15,5,0)))*-1+($J11*IF(LEN($E11)=4,HLOOKUP($E11+AI$2,Vychodiská!$J$9:$BH$15,6),HLOOKUP(VALUE(RIGHT($E11,4))+AI$2,Vychodiská!$J$9:$BH$15,6,0)))*-1+($K11*IF(LEN($E11)=4,HLOOKUP($E11+AI$2,Vychodiská!$J$9:$BH$15,7),HLOOKUP(VALUE(RIGHT($E11,4))+AI$2,Vychodiská!$J$9:$BH$15,7,0)))*-1</f>
        <v>43003.008275971173</v>
      </c>
      <c r="AJ11" s="73">
        <f>($F11*IF(LEN($E11)=4,HLOOKUP($E11+AJ$2,Vychodiská!$J$9:$BH$15,2,0),HLOOKUP(VALUE(RIGHT($E11,4))+AJ$2,Vychodiská!$J$9:$BH$15,2,0)))*-1+($G11*IF(LEN($E11)=4,HLOOKUP($E11+AJ$2,Vychodiská!$J$9:$BH$15,3,0),HLOOKUP(VALUE(RIGHT($E11,4))+AJ$2,Vychodiská!$J$9:$BH$15,3,0)))*-1+($H11*IF(LEN($E11)=4,HLOOKUP($E11+AJ$2,Vychodiská!$J$9:$BH$15,4,0),HLOOKUP(VALUE(RIGHT($E11,4))+AJ$2,Vychodiská!$J$9:$BH$15,4,0)))*-1+($I11*IF(LEN($E11)=4,HLOOKUP($E11+AJ$2,Vychodiská!$J$9:$BH$15,5,0),HLOOKUP(VALUE(RIGHT($E11,4))+AJ$2,Vychodiská!$J$9:$BH$15,5,0)))*-1+($J11*IF(LEN($E11)=4,HLOOKUP($E11+AJ$2,Vychodiská!$J$9:$BH$15,6),HLOOKUP(VALUE(RIGHT($E11,4))+AJ$2,Vychodiská!$J$9:$BH$15,6,0)))*-1+($K11*IF(LEN($E11)=4,HLOOKUP($E11+AJ$2,Vychodiská!$J$9:$BH$15,7),HLOOKUP(VALUE(RIGHT($E11,4))+AJ$2,Vychodiská!$J$9:$BH$15,7,0)))*-1</f>
        <v>43433.038358730882</v>
      </c>
      <c r="AK11" s="73">
        <f>($F11*IF(LEN($E11)=4,HLOOKUP($E11+AK$2,Vychodiská!$J$9:$BH$15,2,0),HLOOKUP(VALUE(RIGHT($E11,4))+AK$2,Vychodiská!$J$9:$BH$15,2,0)))*-1+($G11*IF(LEN($E11)=4,HLOOKUP($E11+AK$2,Vychodiská!$J$9:$BH$15,3,0),HLOOKUP(VALUE(RIGHT($E11,4))+AK$2,Vychodiská!$J$9:$BH$15,3,0)))*-1+($H11*IF(LEN($E11)=4,HLOOKUP($E11+AK$2,Vychodiská!$J$9:$BH$15,4,0),HLOOKUP(VALUE(RIGHT($E11,4))+AK$2,Vychodiská!$J$9:$BH$15,4,0)))*-1+($I11*IF(LEN($E11)=4,HLOOKUP($E11+AK$2,Vychodiská!$J$9:$BH$15,5,0),HLOOKUP(VALUE(RIGHT($E11,4))+AK$2,Vychodiská!$J$9:$BH$15,5,0)))*-1+($J11*IF(LEN($E11)=4,HLOOKUP($E11+AK$2,Vychodiská!$J$9:$BH$15,6),HLOOKUP(VALUE(RIGHT($E11,4))+AK$2,Vychodiská!$J$9:$BH$15,6,0)))*-1+($K11*IF(LEN($E11)=4,HLOOKUP($E11+AK$2,Vychodiská!$J$9:$BH$15,7),HLOOKUP(VALUE(RIGHT($E11,4))+AK$2,Vychodiská!$J$9:$BH$15,7,0)))*-1</f>
        <v>43867.368742318198</v>
      </c>
      <c r="AL11" s="73">
        <f>($F11*IF(LEN($E11)=4,HLOOKUP($E11+AL$2,Vychodiská!$J$9:$BH$15,2,0),HLOOKUP(VALUE(RIGHT($E11,4))+AL$2,Vychodiská!$J$9:$BH$15,2,0)))*-1+($G11*IF(LEN($E11)=4,HLOOKUP($E11+AL$2,Vychodiská!$J$9:$BH$15,3,0),HLOOKUP(VALUE(RIGHT($E11,4))+AL$2,Vychodiská!$J$9:$BH$15,3,0)))*-1+($H11*IF(LEN($E11)=4,HLOOKUP($E11+AL$2,Vychodiská!$J$9:$BH$15,4,0),HLOOKUP(VALUE(RIGHT($E11,4))+AL$2,Vychodiská!$J$9:$BH$15,4,0)))*-1+($I11*IF(LEN($E11)=4,HLOOKUP($E11+AL$2,Vychodiská!$J$9:$BH$15,5,0),HLOOKUP(VALUE(RIGHT($E11,4))+AL$2,Vychodiská!$J$9:$BH$15,5,0)))*-1+($J11*IF(LEN($E11)=4,HLOOKUP($E11+AL$2,Vychodiská!$J$9:$BH$15,6),HLOOKUP(VALUE(RIGHT($E11,4))+AL$2,Vychodiská!$J$9:$BH$15,6,0)))*-1+($K11*IF(LEN($E11)=4,HLOOKUP($E11+AL$2,Vychodiská!$J$9:$BH$15,7),HLOOKUP(VALUE(RIGHT($E11,4))+AL$2,Vychodiská!$J$9:$BH$15,7,0)))*-1</f>
        <v>44437.644535968328</v>
      </c>
      <c r="AM11" s="73">
        <f>($F11*IF(LEN($E11)=4,HLOOKUP($E11+AM$2,Vychodiská!$J$9:$BH$15,2,0),HLOOKUP(VALUE(RIGHT($E11,4))+AM$2,Vychodiská!$J$9:$BH$15,2,0)))*-1+($G11*IF(LEN($E11)=4,HLOOKUP($E11+AM$2,Vychodiská!$J$9:$BH$15,3,0),HLOOKUP(VALUE(RIGHT($E11,4))+AM$2,Vychodiská!$J$9:$BH$15,3,0)))*-1+($H11*IF(LEN($E11)=4,HLOOKUP($E11+AM$2,Vychodiská!$J$9:$BH$15,4,0),HLOOKUP(VALUE(RIGHT($E11,4))+AM$2,Vychodiská!$J$9:$BH$15,4,0)))*-1+($I11*IF(LEN($E11)=4,HLOOKUP($E11+AM$2,Vychodiská!$J$9:$BH$15,5,0),HLOOKUP(VALUE(RIGHT($E11,4))+AM$2,Vychodiská!$J$9:$BH$15,5,0)))*-1+($J11*IF(LEN($E11)=4,HLOOKUP($E11+AM$2,Vychodiská!$J$9:$BH$15,6),HLOOKUP(VALUE(RIGHT($E11,4))+AM$2,Vychodiská!$J$9:$BH$15,6,0)))*-1+($K11*IF(LEN($E11)=4,HLOOKUP($E11+AM$2,Vychodiská!$J$9:$BH$15,7),HLOOKUP(VALUE(RIGHT($E11,4))+AM$2,Vychodiská!$J$9:$BH$15,7,0)))*-1</f>
        <v>45015.333914935909</v>
      </c>
      <c r="AN11" s="73">
        <f>($F11*IF(LEN($E11)=4,HLOOKUP($E11+AN$2,Vychodiská!$J$9:$BH$15,2,0),HLOOKUP(VALUE(RIGHT($E11,4))+AN$2,Vychodiská!$J$9:$BH$15,2,0)))*-1+($G11*IF(LEN($E11)=4,HLOOKUP($E11+AN$2,Vychodiská!$J$9:$BH$15,3,0),HLOOKUP(VALUE(RIGHT($E11,4))+AN$2,Vychodiská!$J$9:$BH$15,3,0)))*-1+($H11*IF(LEN($E11)=4,HLOOKUP($E11+AN$2,Vychodiská!$J$9:$BH$15,4,0),HLOOKUP(VALUE(RIGHT($E11,4))+AN$2,Vychodiská!$J$9:$BH$15,4,0)))*-1+($I11*IF(LEN($E11)=4,HLOOKUP($E11+AN$2,Vychodiská!$J$9:$BH$15,5,0),HLOOKUP(VALUE(RIGHT($E11,4))+AN$2,Vychodiská!$J$9:$BH$15,5,0)))*-1+($J11*IF(LEN($E11)=4,HLOOKUP($E11+AN$2,Vychodiská!$J$9:$BH$15,6),HLOOKUP(VALUE(RIGHT($E11,4))+AN$2,Vychodiská!$J$9:$BH$15,6,0)))*-1+($K11*IF(LEN($E11)=4,HLOOKUP($E11+AN$2,Vychodiská!$J$9:$BH$15,7),HLOOKUP(VALUE(RIGHT($E11,4))+AN$2,Vychodiská!$J$9:$BH$15,7,0)))*-1</f>
        <v>45600.533255830072</v>
      </c>
      <c r="AO11" s="74">
        <f>($F11*IF(LEN($E11)=4,HLOOKUP($E11+AO$2,Vychodiská!$J$9:$BH$15,2,0),HLOOKUP(VALUE(RIGHT($E11,4))+AO$2,Vychodiská!$J$9:$BH$15,2,0)))*-1+($G11*IF(LEN($E11)=4,HLOOKUP($E11+AO$2,Vychodiská!$J$9:$BH$15,3,0),HLOOKUP(VALUE(RIGHT($E11,4))+AO$2,Vychodiská!$J$9:$BH$15,3,0)))*-1+($H11*IF(LEN($E11)=4,HLOOKUP($E11+AO$2,Vychodiská!$J$9:$BH$15,4,0),HLOOKUP(VALUE(RIGHT($E11,4))+AO$2,Vychodiská!$J$9:$BH$15,4,0)))*-1+($I11*IF(LEN($E11)=4,HLOOKUP($E11+AO$2,Vychodiská!$J$9:$BH$15,5,0),HLOOKUP(VALUE(RIGHT($E11,4))+AO$2,Vychodiská!$J$9:$BH$15,5,0)))*-1+($J11*IF(LEN($E11)=4,HLOOKUP($E11+AO$2,Vychodiská!$J$9:$BH$15,6),HLOOKUP(VALUE(RIGHT($E11,4))+AO$2,Vychodiská!$J$9:$BH$15,6,0)))*-1+($K11*IF(LEN($E11)=4,HLOOKUP($E11+AO$2,Vychodiská!$J$9:$BH$15,7),HLOOKUP(VALUE(RIGHT($E11,4))+AO$2,Vychodiská!$J$9:$BH$15,7,0)))*-1</f>
        <v>46193.34018815586</v>
      </c>
      <c r="AP11" s="73">
        <f t="shared" si="1"/>
        <v>32397.981852091907</v>
      </c>
      <c r="AQ11" s="73">
        <f>SUM($L11:M11)</f>
        <v>65346.729395669376</v>
      </c>
      <c r="AR11" s="73">
        <f>SUM($L11:N11)</f>
        <v>98855.605647487653</v>
      </c>
      <c r="AS11" s="73">
        <f>SUM($L11:O11)</f>
        <v>132934.13279558683</v>
      </c>
      <c r="AT11" s="73">
        <f>SUM($L11:P11)</f>
        <v>167591.9949052037</v>
      </c>
      <c r="AU11" s="73">
        <f>SUM($L11:Q11)</f>
        <v>202839.04067068407</v>
      </c>
      <c r="AV11" s="73">
        <f>SUM($L11:R11)</f>
        <v>238509.05098535022</v>
      </c>
      <c r="AW11" s="73">
        <f>SUM($L11:S11)</f>
        <v>274607.10142379231</v>
      </c>
      <c r="AX11" s="73">
        <f>SUM($L11:T11)</f>
        <v>311138.32846749574</v>
      </c>
      <c r="AY11" s="73">
        <f>SUM($L11:U11)</f>
        <v>348107.93023572362</v>
      </c>
      <c r="AZ11" s="73">
        <f>SUM($L11:V11)</f>
        <v>385521.16722517018</v>
      </c>
      <c r="BA11" s="73">
        <f>SUM($L11:W11)</f>
        <v>423383.36305849015</v>
      </c>
      <c r="BB11" s="73">
        <f>SUM($L11:X11)</f>
        <v>461699.90524180996</v>
      </c>
      <c r="BC11" s="73">
        <f>SUM($L11:Y11)</f>
        <v>500476.24593132961</v>
      </c>
      <c r="BD11" s="73">
        <f>SUM($L11:Z11)</f>
        <v>539717.90270912345</v>
      </c>
      <c r="BE11" s="73">
        <f>SUM($L11:AA11)</f>
        <v>579430.4593682508</v>
      </c>
      <c r="BF11" s="73">
        <f>SUM($L11:AB11)</f>
        <v>619540.14159396943</v>
      </c>
      <c r="BG11" s="73">
        <f>SUM($L11:AC11)</f>
        <v>660050.92064194533</v>
      </c>
      <c r="BH11" s="73">
        <f>SUM($L11:AD11)</f>
        <v>700966.80748040089</v>
      </c>
      <c r="BI11" s="73">
        <f>SUM($L11:AE11)</f>
        <v>742291.85318724113</v>
      </c>
      <c r="BJ11" s="73">
        <f>SUM($L11:AF11)</f>
        <v>784030.14935114968</v>
      </c>
      <c r="BK11" s="73">
        <f>SUM($L11:AG11)</f>
        <v>826185.82847669732</v>
      </c>
      <c r="BL11" s="73">
        <f>SUM($L11:AH11)</f>
        <v>868763.06439350045</v>
      </c>
      <c r="BM11" s="73">
        <f>SUM($L11:AI11)</f>
        <v>911766.07266947161</v>
      </c>
      <c r="BN11" s="73">
        <f>SUM($L11:AJ11)</f>
        <v>955199.11102820246</v>
      </c>
      <c r="BO11" s="73">
        <f>SUM($L11:AK11)</f>
        <v>999066.4797705207</v>
      </c>
      <c r="BP11" s="73">
        <f>SUM($L11:AL11)</f>
        <v>1043504.124306489</v>
      </c>
      <c r="BQ11" s="73">
        <f>SUM($L11:AM11)</f>
        <v>1088519.4582214248</v>
      </c>
      <c r="BR11" s="73">
        <f>SUM($L11:AN11)</f>
        <v>1134119.991477255</v>
      </c>
      <c r="BS11" s="74">
        <f>SUM($L11:AO11)</f>
        <v>1180313.3316654109</v>
      </c>
      <c r="BT11" s="76">
        <f>IF(CZ11=0,0,L11/((1+Vychodiská!$C$168)^emisie_ostatné!CZ11))</f>
        <v>27986.594840377413</v>
      </c>
      <c r="BU11" s="73">
        <f>IF(DA11=0,0,M11/((1+Vychodiská!$C$168)^emisie_ostatné!DA11))</f>
        <v>27107.016145394125</v>
      </c>
      <c r="BV11" s="73">
        <f>IF(DB11=0,0,N11/((1+Vychodiská!$C$168)^emisie_ostatné!DB11))</f>
        <v>26255.081352253164</v>
      </c>
      <c r="BW11" s="73">
        <f>IF(DC11=0,0,O11/((1+Vychodiská!$C$168)^emisie_ostatné!DC11))</f>
        <v>25429.921652610923</v>
      </c>
      <c r="BX11" s="73">
        <f>IF(DD11=0,0,P11/((1+Vychodiská!$C$168)^emisie_ostatné!DD11))</f>
        <v>24630.695543528855</v>
      </c>
      <c r="BY11" s="73">
        <f>IF(DE11=0,0,Q11/((1+Vychodiská!$C$168)^emisie_ostatné!DE11))</f>
        <v>23856.587969303666</v>
      </c>
      <c r="BZ11" s="73">
        <f>IF(DF11=0,0,R11/((1+Vychodiská!$C$168)^emisie_ostatné!DF11))</f>
        <v>22993.206690414583</v>
      </c>
      <c r="CA11" s="73">
        <f>IF(DG11=0,0,S11/((1+Vychodiská!$C$168)^emisie_ostatné!DG11))</f>
        <v>22161.07159114243</v>
      </c>
      <c r="CB11" s="73">
        <f>IF(DH11=0,0,T11/((1+Vychodiská!$C$168)^emisie_ostatné!DH11))</f>
        <v>21359.051857367751</v>
      </c>
      <c r="CC11" s="73">
        <f>IF(DI11=0,0,U11/((1+Vychodiská!$C$168)^emisie_ostatné!DI11))</f>
        <v>20586.057599672542</v>
      </c>
      <c r="CD11" s="73">
        <f>IF(DJ11=0,0,V11/((1+Vychodiská!$C$168)^emisie_ostatné!DJ11))</f>
        <v>19841.038372255818</v>
      </c>
      <c r="CE11" s="73">
        <f>IF(DK11=0,0,W11/((1+Vychodiská!$C$168)^emisie_ostatné!DK11))</f>
        <v>19122.981745450375</v>
      </c>
      <c r="CF11" s="73">
        <f>IF(DL11=0,0,X11/((1+Vychodiská!$C$168)^emisie_ostatné!DL11))</f>
        <v>18430.911929900736</v>
      </c>
      <c r="CG11" s="73">
        <f>IF(DM11=0,0,Y11/((1+Vychodiská!$C$168)^emisie_ostatné!DM11))</f>
        <v>17763.888450532904</v>
      </c>
      <c r="CH11" s="73">
        <f>IF(DN11=0,0,Z11/((1+Vychodiská!$C$168)^emisie_ostatné!DN11))</f>
        <v>17121.004868513617</v>
      </c>
      <c r="CI11" s="73">
        <f>IF(DO11=0,0,AA11/((1+Vychodiská!$C$168)^emisie_ostatné!DO11))</f>
        <v>16501.387549462648</v>
      </c>
      <c r="CJ11" s="73">
        <f>IF(DP11=0,0,AB11/((1+Vychodiská!$C$168)^emisie_ostatné!DP11))</f>
        <v>15872.763261864071</v>
      </c>
      <c r="CK11" s="73">
        <f>IF(DQ11=0,0,AC11/((1+Vychodiská!$C$168)^emisie_ostatné!DQ11))</f>
        <v>15268.08656617401</v>
      </c>
      <c r="CL11" s="73">
        <f>IF(DR11=0,0,AD11/((1+Vychodiská!$C$168)^emisie_ostatné!DR11))</f>
        <v>14686.445173176908</v>
      </c>
      <c r="CM11" s="73">
        <f>IF(DS11=0,0,AE11/((1+Vychodiská!$C$168)^emisie_ostatné!DS11))</f>
        <v>14126.961547532073</v>
      </c>
      <c r="CN11" s="73">
        <f>IF(DT11=0,0,AF11/((1+Vychodiská!$C$168)^emisie_ostatné!DT11))</f>
        <v>0</v>
      </c>
      <c r="CO11" s="73">
        <f>IF(DU11=0,0,AG11/((1+Vychodiská!$C$168)^emisie_ostatné!DU11))</f>
        <v>0</v>
      </c>
      <c r="CP11" s="73">
        <f>IF(DV11=0,0,AH11/((1+Vychodiská!$C$168)^emisie_ostatné!DV11))</f>
        <v>0</v>
      </c>
      <c r="CQ11" s="73">
        <f>IF(DW11=0,0,AI11/((1+Vychodiská!$C$168)^emisie_ostatné!DW11))</f>
        <v>0</v>
      </c>
      <c r="CR11" s="73">
        <f>IF(DX11=0,0,AJ11/((1+Vychodiská!$C$168)^emisie_ostatné!DX11))</f>
        <v>0</v>
      </c>
      <c r="CS11" s="73">
        <f>IF(DY11=0,0,AK11/((1+Vychodiská!$C$168)^emisie_ostatné!DY11))</f>
        <v>0</v>
      </c>
      <c r="CT11" s="73">
        <f>IF(DZ11=0,0,AL11/((1+Vychodiská!$C$168)^emisie_ostatné!DZ11))</f>
        <v>0</v>
      </c>
      <c r="CU11" s="73">
        <f>IF(EA11=0,0,AM11/((1+Vychodiská!$C$168)^emisie_ostatné!EA11))</f>
        <v>0</v>
      </c>
      <c r="CV11" s="73">
        <f>IF(EB11=0,0,AN11/((1+Vychodiská!$C$168)^emisie_ostatné!EB11))</f>
        <v>0</v>
      </c>
      <c r="CW11" s="74">
        <f>IF(EC11=0,0,AO11/((1+Vychodiská!$C$168)^emisie_ostatné!EC11))</f>
        <v>0</v>
      </c>
      <c r="CX11" s="77">
        <f t="shared" si="4"/>
        <v>411100.75470692856</v>
      </c>
      <c r="CY11" s="73"/>
      <c r="CZ11" s="78">
        <f t="shared" si="2"/>
        <v>3</v>
      </c>
      <c r="DA11" s="78">
        <f t="shared" ref="DA11:EC11" si="11">IF(CZ11=0,0,IF(DA$2&gt;$D11,0,CZ11+1))</f>
        <v>4</v>
      </c>
      <c r="DB11" s="78">
        <f t="shared" si="11"/>
        <v>5</v>
      </c>
      <c r="DC11" s="78">
        <f t="shared" si="11"/>
        <v>6</v>
      </c>
      <c r="DD11" s="78">
        <f t="shared" si="11"/>
        <v>7</v>
      </c>
      <c r="DE11" s="78">
        <f t="shared" si="11"/>
        <v>8</v>
      </c>
      <c r="DF11" s="78">
        <f t="shared" si="11"/>
        <v>9</v>
      </c>
      <c r="DG11" s="78">
        <f t="shared" si="11"/>
        <v>10</v>
      </c>
      <c r="DH11" s="78">
        <f t="shared" si="11"/>
        <v>11</v>
      </c>
      <c r="DI11" s="78">
        <f t="shared" si="11"/>
        <v>12</v>
      </c>
      <c r="DJ11" s="78">
        <f t="shared" si="11"/>
        <v>13</v>
      </c>
      <c r="DK11" s="78">
        <f t="shared" si="11"/>
        <v>14</v>
      </c>
      <c r="DL11" s="78">
        <f t="shared" si="11"/>
        <v>15</v>
      </c>
      <c r="DM11" s="78">
        <f t="shared" si="11"/>
        <v>16</v>
      </c>
      <c r="DN11" s="78">
        <f t="shared" si="11"/>
        <v>17</v>
      </c>
      <c r="DO11" s="78">
        <f t="shared" si="11"/>
        <v>18</v>
      </c>
      <c r="DP11" s="78">
        <f t="shared" si="11"/>
        <v>19</v>
      </c>
      <c r="DQ11" s="78">
        <f t="shared" si="11"/>
        <v>20</v>
      </c>
      <c r="DR11" s="78">
        <f t="shared" si="11"/>
        <v>21</v>
      </c>
      <c r="DS11" s="78">
        <f t="shared" si="11"/>
        <v>22</v>
      </c>
      <c r="DT11" s="78">
        <f t="shared" si="11"/>
        <v>0</v>
      </c>
      <c r="DU11" s="78">
        <f t="shared" si="11"/>
        <v>0</v>
      </c>
      <c r="DV11" s="78">
        <f t="shared" si="11"/>
        <v>0</v>
      </c>
      <c r="DW11" s="78">
        <f t="shared" si="11"/>
        <v>0</v>
      </c>
      <c r="DX11" s="78">
        <f t="shared" si="11"/>
        <v>0</v>
      </c>
      <c r="DY11" s="78">
        <f t="shared" si="11"/>
        <v>0</v>
      </c>
      <c r="DZ11" s="78">
        <f t="shared" si="11"/>
        <v>0</v>
      </c>
      <c r="EA11" s="78">
        <f t="shared" si="11"/>
        <v>0</v>
      </c>
      <c r="EB11" s="78">
        <f t="shared" si="11"/>
        <v>0</v>
      </c>
      <c r="EC11" s="79">
        <f t="shared" si="11"/>
        <v>0</v>
      </c>
    </row>
    <row r="12" spans="1:133" s="80" customFormat="1" ht="31" customHeight="1" x14ac:dyDescent="0.35">
      <c r="A12" s="70">
        <v>10</v>
      </c>
      <c r="B12" s="71" t="s">
        <v>0</v>
      </c>
      <c r="C12" s="71" t="str">
        <f>INDEX(Data!$D$3:$D$29,MATCH(emisie_ostatné!A12,Data!$A$3:$A$29,0))</f>
        <v>Využitie geotermálnej energie v Košickej kotline</v>
      </c>
      <c r="D12" s="72">
        <f>INDEX(Data!$M$3:$M$29,MATCH(emisie_ostatné!A12,Data!$A$3:$A$29,0))</f>
        <v>40</v>
      </c>
      <c r="E12" s="72" t="str">
        <f>INDEX(Data!$J$3:$J$29,MATCH(emisie_ostatné!A12,Data!$A$3:$A$29,0))</f>
        <v>2022-2026</v>
      </c>
      <c r="F12" s="72">
        <f>INDEX(Data!$O$3:$O$29,MATCH(emisie_ostatné!A12,Data!$A$3:$A$29,0))</f>
        <v>-56.914000000000001</v>
      </c>
      <c r="G12" s="72">
        <f>INDEX(Data!$P$3:$P$29,MATCH(emisie_ostatné!A12,Data!$A$3:$A$29,0))</f>
        <v>-0.31</v>
      </c>
      <c r="H12" s="72">
        <f>INDEX(Data!$Q$3:$Q$29,MATCH(emisie_ostatné!A12,Data!$A$3:$A$29,0))</f>
        <v>0</v>
      </c>
      <c r="I12" s="72">
        <f>INDEX(Data!$R$3:$R$29,MATCH(emisie_ostatné!A12,Data!$A$3:$A$29,0))</f>
        <v>0</v>
      </c>
      <c r="J12" s="72">
        <f>INDEX(Data!$S$3:$S$29,MATCH(emisie_ostatné!A12,Data!$A$3:$A$29,0))</f>
        <v>-2.5870000000000002</v>
      </c>
      <c r="K12" s="74">
        <f>INDEX(Data!$T$3:$T$29,MATCH(emisie_ostatné!A12,Data!$A$3:$A$29,0))</f>
        <v>0</v>
      </c>
      <c r="L12" s="73">
        <f>($F12*IF(LEN($E12)=4,HLOOKUP($E12+L$2,Vychodiská!$J$9:$BH$15,2,0),HLOOKUP(VALUE(RIGHT($E12,4))+L$2,Vychodiská!$J$9:$BH$15,2,0)))*-1+($G12*IF(LEN($E12)=4,HLOOKUP($E12+L$2,Vychodiská!$J$9:$BH$15,3,0),HLOOKUP(VALUE(RIGHT($E12,4))+L$2,Vychodiská!$J$9:$BH$15,3,0)))*-1+($H12*IF(LEN($E12)=4,HLOOKUP($E12+L$2,Vychodiská!$J$9:$BH$15,4,0),HLOOKUP(VALUE(RIGHT($E12,4))+L$2,Vychodiská!$J$9:$BH$15,4,0)))*-1+($I12*IF(LEN($E12)=4,HLOOKUP($E12+L$2,Vychodiská!$J$9:$BH$15,5,0),HLOOKUP(VALUE(RIGHT($E12,4))+L$2,Vychodiská!$J$9:$BH$15,5,0)))*-1+($J12*IF(LEN($E12)=4,HLOOKUP($E12+L$2,Vychodiská!$J$9:$BH$15,6),HLOOKUP(VALUE(RIGHT($E12,4))+L$2,Vychodiská!$J$9:$BH$15,6,0)))*-1+($K12*IF(LEN($E12)=4,HLOOKUP($E12+L$2,Vychodiská!$J$9:$BH$15,7),HLOOKUP(VALUE(RIGHT($E12,4))+L$2,Vychodiská!$J$9:$BH$15,7,0)))*-1</f>
        <v>3086221.2905535544</v>
      </c>
      <c r="M12" s="73">
        <f>($F12*IF(LEN($E12)=4,HLOOKUP($E12+M$2,Vychodiská!$J$9:$BH$15,2,0),HLOOKUP(VALUE(RIGHT($E12,4))+M$2,Vychodiská!$J$9:$BH$15,2,0)))*-1+($G12*IF(LEN($E12)=4,HLOOKUP($E12+M$2,Vychodiská!$J$9:$BH$15,3,0),HLOOKUP(VALUE(RIGHT($E12,4))+M$2,Vychodiská!$J$9:$BH$15,3,0)))*-1+($H12*IF(LEN($E12)=4,HLOOKUP($E12+M$2,Vychodiská!$J$9:$BH$15,4,0),HLOOKUP(VALUE(RIGHT($E12,4))+M$2,Vychodiská!$J$9:$BH$15,4,0)))*-1+($I12*IF(LEN($E12)=4,HLOOKUP($E12+M$2,Vychodiská!$J$9:$BH$15,5,0),HLOOKUP(VALUE(RIGHT($E12,4))+M$2,Vychodiská!$J$9:$BH$15,5,0)))*-1+($J12*IF(LEN($E12)=4,HLOOKUP($E12+M$2,Vychodiská!$J$9:$BH$15,6),HLOOKUP(VALUE(RIGHT($E12,4))+M$2,Vychodiská!$J$9:$BH$15,6,0)))*-1+($K12*IF(LEN($E12)=4,HLOOKUP($E12+M$2,Vychodiská!$J$9:$BH$15,7),HLOOKUP(VALUE(RIGHT($E12,4))+M$2,Vychodiská!$J$9:$BH$15,7,0)))*-1</f>
        <v>3138687.0524929645</v>
      </c>
      <c r="N12" s="73">
        <f>($F12*IF(LEN($E12)=4,HLOOKUP($E12+N$2,Vychodiská!$J$9:$BH$15,2,0),HLOOKUP(VALUE(RIGHT($E12,4))+N$2,Vychodiská!$J$9:$BH$15,2,0)))*-1+($G12*IF(LEN($E12)=4,HLOOKUP($E12+N$2,Vychodiská!$J$9:$BH$15,3,0),HLOOKUP(VALUE(RIGHT($E12,4))+N$2,Vychodiská!$J$9:$BH$15,3,0)))*-1+($H12*IF(LEN($E12)=4,HLOOKUP($E12+N$2,Vychodiská!$J$9:$BH$15,4,0),HLOOKUP(VALUE(RIGHT($E12,4))+N$2,Vychodiská!$J$9:$BH$15,4,0)))*-1+($I12*IF(LEN($E12)=4,HLOOKUP($E12+N$2,Vychodiská!$J$9:$BH$15,5,0),HLOOKUP(VALUE(RIGHT($E12,4))+N$2,Vychodiská!$J$9:$BH$15,5,0)))*-1+($J12*IF(LEN($E12)=4,HLOOKUP($E12+N$2,Vychodiská!$J$9:$BH$15,6),HLOOKUP(VALUE(RIGHT($E12,4))+N$2,Vychodiská!$J$9:$BH$15,6,0)))*-1+($K12*IF(LEN($E12)=4,HLOOKUP($E12+N$2,Vychodiská!$J$9:$BH$15,7),HLOOKUP(VALUE(RIGHT($E12,4))+N$2,Vychodiská!$J$9:$BH$15,7,0)))*-1</f>
        <v>3192044.7323853443</v>
      </c>
      <c r="O12" s="73">
        <f>($F12*IF(LEN($E12)=4,HLOOKUP($E12+O$2,Vychodiská!$J$9:$BH$15,2,0),HLOOKUP(VALUE(RIGHT($E12,4))+O$2,Vychodiská!$J$9:$BH$15,2,0)))*-1+($G12*IF(LEN($E12)=4,HLOOKUP($E12+O$2,Vychodiská!$J$9:$BH$15,3,0),HLOOKUP(VALUE(RIGHT($E12,4))+O$2,Vychodiská!$J$9:$BH$15,3,0)))*-1+($H12*IF(LEN($E12)=4,HLOOKUP($E12+O$2,Vychodiská!$J$9:$BH$15,4,0),HLOOKUP(VALUE(RIGHT($E12,4))+O$2,Vychodiská!$J$9:$BH$15,4,0)))*-1+($I12*IF(LEN($E12)=4,HLOOKUP($E12+O$2,Vychodiská!$J$9:$BH$15,5,0),HLOOKUP(VALUE(RIGHT($E12,4))+O$2,Vychodiská!$J$9:$BH$15,5,0)))*-1+($J12*IF(LEN($E12)=4,HLOOKUP($E12+O$2,Vychodiská!$J$9:$BH$15,6),HLOOKUP(VALUE(RIGHT($E12,4))+O$2,Vychodiská!$J$9:$BH$15,6,0)))*-1+($K12*IF(LEN($E12)=4,HLOOKUP($E12+O$2,Vychodiská!$J$9:$BH$15,7),HLOOKUP(VALUE(RIGHT($E12,4))+O$2,Vychodiská!$J$9:$BH$15,7,0)))*-1</f>
        <v>3246309.4928358952</v>
      </c>
      <c r="P12" s="73">
        <f>($F12*IF(LEN($E12)=4,HLOOKUP($E12+P$2,Vychodiská!$J$9:$BH$15,2,0),HLOOKUP(VALUE(RIGHT($E12,4))+P$2,Vychodiská!$J$9:$BH$15,2,0)))*-1+($G12*IF(LEN($E12)=4,HLOOKUP($E12+P$2,Vychodiská!$J$9:$BH$15,3,0),HLOOKUP(VALUE(RIGHT($E12,4))+P$2,Vychodiská!$J$9:$BH$15,3,0)))*-1+($H12*IF(LEN($E12)=4,HLOOKUP($E12+P$2,Vychodiská!$J$9:$BH$15,4,0),HLOOKUP(VALUE(RIGHT($E12,4))+P$2,Vychodiská!$J$9:$BH$15,4,0)))*-1+($I12*IF(LEN($E12)=4,HLOOKUP($E12+P$2,Vychodiská!$J$9:$BH$15,5,0),HLOOKUP(VALUE(RIGHT($E12,4))+P$2,Vychodiská!$J$9:$BH$15,5,0)))*-1+($J12*IF(LEN($E12)=4,HLOOKUP($E12+P$2,Vychodiská!$J$9:$BH$15,6),HLOOKUP(VALUE(RIGHT($E12,4))+P$2,Vychodiská!$J$9:$BH$15,6,0)))*-1+($K12*IF(LEN($E12)=4,HLOOKUP($E12+P$2,Vychodiská!$J$9:$BH$15,7),HLOOKUP(VALUE(RIGHT($E12,4))+P$2,Vychodiská!$J$9:$BH$15,7,0)))*-1</f>
        <v>3285265.2067499263</v>
      </c>
      <c r="Q12" s="73">
        <f>($F12*IF(LEN($E12)=4,HLOOKUP($E12+Q$2,Vychodiská!$J$9:$BH$15,2,0),HLOOKUP(VALUE(RIGHT($E12,4))+Q$2,Vychodiská!$J$9:$BH$15,2,0)))*-1+($G12*IF(LEN($E12)=4,HLOOKUP($E12+Q$2,Vychodiská!$J$9:$BH$15,3,0),HLOOKUP(VALUE(RIGHT($E12,4))+Q$2,Vychodiská!$J$9:$BH$15,3,0)))*-1+($H12*IF(LEN($E12)=4,HLOOKUP($E12+Q$2,Vychodiská!$J$9:$BH$15,4,0),HLOOKUP(VALUE(RIGHT($E12,4))+Q$2,Vychodiská!$J$9:$BH$15,4,0)))*-1+($I12*IF(LEN($E12)=4,HLOOKUP($E12+Q$2,Vychodiská!$J$9:$BH$15,5,0),HLOOKUP(VALUE(RIGHT($E12,4))+Q$2,Vychodiská!$J$9:$BH$15,5,0)))*-1+($J12*IF(LEN($E12)=4,HLOOKUP($E12+Q$2,Vychodiská!$J$9:$BH$15,6),HLOOKUP(VALUE(RIGHT($E12,4))+Q$2,Vychodiská!$J$9:$BH$15,6,0)))*-1+($K12*IF(LEN($E12)=4,HLOOKUP($E12+Q$2,Vychodiská!$J$9:$BH$15,7),HLOOKUP(VALUE(RIGHT($E12,4))+Q$2,Vychodiská!$J$9:$BH$15,7,0)))*-1</f>
        <v>3324688.3892309251</v>
      </c>
      <c r="R12" s="73">
        <f>($F12*IF(LEN($E12)=4,HLOOKUP($E12+R$2,Vychodiská!$J$9:$BH$15,2,0),HLOOKUP(VALUE(RIGHT($E12,4))+R$2,Vychodiská!$J$9:$BH$15,2,0)))*-1+($G12*IF(LEN($E12)=4,HLOOKUP($E12+R$2,Vychodiská!$J$9:$BH$15,3,0),HLOOKUP(VALUE(RIGHT($E12,4))+R$2,Vychodiská!$J$9:$BH$15,3,0)))*-1+($H12*IF(LEN($E12)=4,HLOOKUP($E12+R$2,Vychodiská!$J$9:$BH$15,4,0),HLOOKUP(VALUE(RIGHT($E12,4))+R$2,Vychodiská!$J$9:$BH$15,4,0)))*-1+($I12*IF(LEN($E12)=4,HLOOKUP($E12+R$2,Vychodiská!$J$9:$BH$15,5,0),HLOOKUP(VALUE(RIGHT($E12,4))+R$2,Vychodiská!$J$9:$BH$15,5,0)))*-1+($J12*IF(LEN($E12)=4,HLOOKUP($E12+R$2,Vychodiská!$J$9:$BH$15,6),HLOOKUP(VALUE(RIGHT($E12,4))+R$2,Vychodiská!$J$9:$BH$15,6,0)))*-1+($K12*IF(LEN($E12)=4,HLOOKUP($E12+R$2,Vychodiská!$J$9:$BH$15,7),HLOOKUP(VALUE(RIGHT($E12,4))+R$2,Vychodiská!$J$9:$BH$15,7,0)))*-1</f>
        <v>3364584.6499016965</v>
      </c>
      <c r="S12" s="73">
        <f>($F12*IF(LEN($E12)=4,HLOOKUP($E12+S$2,Vychodiská!$J$9:$BH$15,2,0),HLOOKUP(VALUE(RIGHT($E12,4))+S$2,Vychodiská!$J$9:$BH$15,2,0)))*-1+($G12*IF(LEN($E12)=4,HLOOKUP($E12+S$2,Vychodiská!$J$9:$BH$15,3,0),HLOOKUP(VALUE(RIGHT($E12,4))+S$2,Vychodiská!$J$9:$BH$15,3,0)))*-1+($H12*IF(LEN($E12)=4,HLOOKUP($E12+S$2,Vychodiská!$J$9:$BH$15,4,0),HLOOKUP(VALUE(RIGHT($E12,4))+S$2,Vychodiská!$J$9:$BH$15,4,0)))*-1+($I12*IF(LEN($E12)=4,HLOOKUP($E12+S$2,Vychodiská!$J$9:$BH$15,5,0),HLOOKUP(VALUE(RIGHT($E12,4))+S$2,Vychodiská!$J$9:$BH$15,5,0)))*-1+($J12*IF(LEN($E12)=4,HLOOKUP($E12+S$2,Vychodiská!$J$9:$BH$15,6),HLOOKUP(VALUE(RIGHT($E12,4))+S$2,Vychodiská!$J$9:$BH$15,6,0)))*-1+($K12*IF(LEN($E12)=4,HLOOKUP($E12+S$2,Vychodiská!$J$9:$BH$15,7),HLOOKUP(VALUE(RIGHT($E12,4))+S$2,Vychodiská!$J$9:$BH$15,7,0)))*-1</f>
        <v>3404959.6657005167</v>
      </c>
      <c r="T12" s="73">
        <f>($F12*IF(LEN($E12)=4,HLOOKUP($E12+T$2,Vychodiská!$J$9:$BH$15,2,0),HLOOKUP(VALUE(RIGHT($E12,4))+T$2,Vychodiská!$J$9:$BH$15,2,0)))*-1+($G12*IF(LEN($E12)=4,HLOOKUP($E12+T$2,Vychodiská!$J$9:$BH$15,3,0),HLOOKUP(VALUE(RIGHT($E12,4))+T$2,Vychodiská!$J$9:$BH$15,3,0)))*-1+($H12*IF(LEN($E12)=4,HLOOKUP($E12+T$2,Vychodiská!$J$9:$BH$15,4,0),HLOOKUP(VALUE(RIGHT($E12,4))+T$2,Vychodiská!$J$9:$BH$15,4,0)))*-1+($I12*IF(LEN($E12)=4,HLOOKUP($E12+T$2,Vychodiská!$J$9:$BH$15,5,0),HLOOKUP(VALUE(RIGHT($E12,4))+T$2,Vychodiská!$J$9:$BH$15,5,0)))*-1+($J12*IF(LEN($E12)=4,HLOOKUP($E12+T$2,Vychodiská!$J$9:$BH$15,6),HLOOKUP(VALUE(RIGHT($E12,4))+T$2,Vychodiská!$J$9:$BH$15,6,0)))*-1+($K12*IF(LEN($E12)=4,HLOOKUP($E12+T$2,Vychodiská!$J$9:$BH$15,7),HLOOKUP(VALUE(RIGHT($E12,4))+T$2,Vychodiská!$J$9:$BH$15,7,0)))*-1</f>
        <v>3445819.1816889225</v>
      </c>
      <c r="U12" s="73">
        <f>($F12*IF(LEN($E12)=4,HLOOKUP($E12+U$2,Vychodiská!$J$9:$BH$15,2,0),HLOOKUP(VALUE(RIGHT($E12,4))+U$2,Vychodiská!$J$9:$BH$15,2,0)))*-1+($G12*IF(LEN($E12)=4,HLOOKUP($E12+U$2,Vychodiská!$J$9:$BH$15,3,0),HLOOKUP(VALUE(RIGHT($E12,4))+U$2,Vychodiská!$J$9:$BH$15,3,0)))*-1+($H12*IF(LEN($E12)=4,HLOOKUP($E12+U$2,Vychodiská!$J$9:$BH$15,4,0),HLOOKUP(VALUE(RIGHT($E12,4))+U$2,Vychodiská!$J$9:$BH$15,4,0)))*-1+($I12*IF(LEN($E12)=4,HLOOKUP($E12+U$2,Vychodiská!$J$9:$BH$15,5,0),HLOOKUP(VALUE(RIGHT($E12,4))+U$2,Vychodiská!$J$9:$BH$15,5,0)))*-1+($J12*IF(LEN($E12)=4,HLOOKUP($E12+U$2,Vychodiská!$J$9:$BH$15,6),HLOOKUP(VALUE(RIGHT($E12,4))+U$2,Vychodiská!$J$9:$BH$15,6,0)))*-1+($K12*IF(LEN($E12)=4,HLOOKUP($E12+U$2,Vychodiská!$J$9:$BH$15,7),HLOOKUP(VALUE(RIGHT($E12,4))+U$2,Vychodiská!$J$9:$BH$15,7,0)))*-1</f>
        <v>3487169.0118691903</v>
      </c>
      <c r="V12" s="73">
        <f>($F12*IF(LEN($E12)=4,HLOOKUP($E12+V$2,Vychodiská!$J$9:$BH$15,2,0),HLOOKUP(VALUE(RIGHT($E12,4))+V$2,Vychodiská!$J$9:$BH$15,2,0)))*-1+($G12*IF(LEN($E12)=4,HLOOKUP($E12+V$2,Vychodiská!$J$9:$BH$15,3,0),HLOOKUP(VALUE(RIGHT($E12,4))+V$2,Vychodiská!$J$9:$BH$15,3,0)))*-1+($H12*IF(LEN($E12)=4,HLOOKUP($E12+V$2,Vychodiská!$J$9:$BH$15,4,0),HLOOKUP(VALUE(RIGHT($E12,4))+V$2,Vychodiská!$J$9:$BH$15,4,0)))*-1+($I12*IF(LEN($E12)=4,HLOOKUP($E12+V$2,Vychodiská!$J$9:$BH$15,5,0),HLOOKUP(VALUE(RIGHT($E12,4))+V$2,Vychodiská!$J$9:$BH$15,5,0)))*-1+($J12*IF(LEN($E12)=4,HLOOKUP($E12+V$2,Vychodiská!$J$9:$BH$15,6),HLOOKUP(VALUE(RIGHT($E12,4))+V$2,Vychodiská!$J$9:$BH$15,6,0)))*-1+($K12*IF(LEN($E12)=4,HLOOKUP($E12+V$2,Vychodiská!$J$9:$BH$15,7),HLOOKUP(VALUE(RIGHT($E12,4))+V$2,Vychodiská!$J$9:$BH$15,7,0)))*-1</f>
        <v>3529015.0400116201</v>
      </c>
      <c r="W12" s="73">
        <f>($F12*IF(LEN($E12)=4,HLOOKUP($E12+W$2,Vychodiská!$J$9:$BH$15,2,0),HLOOKUP(VALUE(RIGHT($E12,4))+W$2,Vychodiská!$J$9:$BH$15,2,0)))*-1+($G12*IF(LEN($E12)=4,HLOOKUP($E12+W$2,Vychodiská!$J$9:$BH$15,3,0),HLOOKUP(VALUE(RIGHT($E12,4))+W$2,Vychodiská!$J$9:$BH$15,3,0)))*-1+($H12*IF(LEN($E12)=4,HLOOKUP($E12+W$2,Vychodiská!$J$9:$BH$15,4,0),HLOOKUP(VALUE(RIGHT($E12,4))+W$2,Vychodiská!$J$9:$BH$15,4,0)))*-1+($I12*IF(LEN($E12)=4,HLOOKUP($E12+W$2,Vychodiská!$J$9:$BH$15,5,0),HLOOKUP(VALUE(RIGHT($E12,4))+W$2,Vychodiská!$J$9:$BH$15,5,0)))*-1+($J12*IF(LEN($E12)=4,HLOOKUP($E12+W$2,Vychodiská!$J$9:$BH$15,6),HLOOKUP(VALUE(RIGHT($E12,4))+W$2,Vychodiská!$J$9:$BH$15,6,0)))*-1+($K12*IF(LEN($E12)=4,HLOOKUP($E12+W$2,Vychodiská!$J$9:$BH$15,7),HLOOKUP(VALUE(RIGHT($E12,4))+W$2,Vychodiská!$J$9:$BH$15,7,0)))*-1</f>
        <v>3571363.2204917599</v>
      </c>
      <c r="X12" s="73">
        <f>($F12*IF(LEN($E12)=4,HLOOKUP($E12+X$2,Vychodiská!$J$9:$BH$15,2,0),HLOOKUP(VALUE(RIGHT($E12,4))+X$2,Vychodiská!$J$9:$BH$15,2,0)))*-1+($G12*IF(LEN($E12)=4,HLOOKUP($E12+X$2,Vychodiská!$J$9:$BH$15,3,0),HLOOKUP(VALUE(RIGHT($E12,4))+X$2,Vychodiská!$J$9:$BH$15,3,0)))*-1+($H12*IF(LEN($E12)=4,HLOOKUP($E12+X$2,Vychodiská!$J$9:$BH$15,4,0),HLOOKUP(VALUE(RIGHT($E12,4))+X$2,Vychodiská!$J$9:$BH$15,4,0)))*-1+($I12*IF(LEN($E12)=4,HLOOKUP($E12+X$2,Vychodiská!$J$9:$BH$15,5,0),HLOOKUP(VALUE(RIGHT($E12,4))+X$2,Vychodiská!$J$9:$BH$15,5,0)))*-1+($J12*IF(LEN($E12)=4,HLOOKUP($E12+X$2,Vychodiská!$J$9:$BH$15,6),HLOOKUP(VALUE(RIGHT($E12,4))+X$2,Vychodiská!$J$9:$BH$15,6,0)))*-1+($K12*IF(LEN($E12)=4,HLOOKUP($E12+X$2,Vychodiská!$J$9:$BH$15,7),HLOOKUP(VALUE(RIGHT($E12,4))+X$2,Vychodiská!$J$9:$BH$15,7,0)))*-1</f>
        <v>3614219.5791376615</v>
      </c>
      <c r="Y12" s="73">
        <f>($F12*IF(LEN($E12)=4,HLOOKUP($E12+Y$2,Vychodiská!$J$9:$BH$15,2,0),HLOOKUP(VALUE(RIGHT($E12,4))+Y$2,Vychodiská!$J$9:$BH$15,2,0)))*-1+($G12*IF(LEN($E12)=4,HLOOKUP($E12+Y$2,Vychodiská!$J$9:$BH$15,3,0),HLOOKUP(VALUE(RIGHT($E12,4))+Y$2,Vychodiská!$J$9:$BH$15,3,0)))*-1+($H12*IF(LEN($E12)=4,HLOOKUP($E12+Y$2,Vychodiská!$J$9:$BH$15,4,0),HLOOKUP(VALUE(RIGHT($E12,4))+Y$2,Vychodiská!$J$9:$BH$15,4,0)))*-1+($I12*IF(LEN($E12)=4,HLOOKUP($E12+Y$2,Vychodiská!$J$9:$BH$15,5,0),HLOOKUP(VALUE(RIGHT($E12,4))+Y$2,Vychodiská!$J$9:$BH$15,5,0)))*-1+($J12*IF(LEN($E12)=4,HLOOKUP($E12+Y$2,Vychodiská!$J$9:$BH$15,6),HLOOKUP(VALUE(RIGHT($E12,4))+Y$2,Vychodiská!$J$9:$BH$15,6,0)))*-1+($K12*IF(LEN($E12)=4,HLOOKUP($E12+Y$2,Vychodiská!$J$9:$BH$15,7),HLOOKUP(VALUE(RIGHT($E12,4))+Y$2,Vychodiská!$J$9:$BH$15,7,0)))*-1</f>
        <v>3657590.214087313</v>
      </c>
      <c r="Z12" s="73">
        <f>($F12*IF(LEN($E12)=4,HLOOKUP($E12+Z$2,Vychodiská!$J$9:$BH$15,2,0),HLOOKUP(VALUE(RIGHT($E12,4))+Z$2,Vychodiská!$J$9:$BH$15,2,0)))*-1+($G12*IF(LEN($E12)=4,HLOOKUP($E12+Z$2,Vychodiská!$J$9:$BH$15,3,0),HLOOKUP(VALUE(RIGHT($E12,4))+Z$2,Vychodiská!$J$9:$BH$15,3,0)))*-1+($H12*IF(LEN($E12)=4,HLOOKUP($E12+Z$2,Vychodiská!$J$9:$BH$15,4,0),HLOOKUP(VALUE(RIGHT($E12,4))+Z$2,Vychodiská!$J$9:$BH$15,4,0)))*-1+($I12*IF(LEN($E12)=4,HLOOKUP($E12+Z$2,Vychodiská!$J$9:$BH$15,5,0),HLOOKUP(VALUE(RIGHT($E12,4))+Z$2,Vychodiská!$J$9:$BH$15,5,0)))*-1+($J12*IF(LEN($E12)=4,HLOOKUP($E12+Z$2,Vychodiská!$J$9:$BH$15,6),HLOOKUP(VALUE(RIGHT($E12,4))+Z$2,Vychodiská!$J$9:$BH$15,6,0)))*-1+($K12*IF(LEN($E12)=4,HLOOKUP($E12+Z$2,Vychodiská!$J$9:$BH$15,7),HLOOKUP(VALUE(RIGHT($E12,4))+Z$2,Vychodiská!$J$9:$BH$15,7,0)))*-1</f>
        <v>3694166.1162281865</v>
      </c>
      <c r="AA12" s="73">
        <f>($F12*IF(LEN($E12)=4,HLOOKUP($E12+AA$2,Vychodiská!$J$9:$BH$15,2,0),HLOOKUP(VALUE(RIGHT($E12,4))+AA$2,Vychodiská!$J$9:$BH$15,2,0)))*-1+($G12*IF(LEN($E12)=4,HLOOKUP($E12+AA$2,Vychodiská!$J$9:$BH$15,3,0),HLOOKUP(VALUE(RIGHT($E12,4))+AA$2,Vychodiská!$J$9:$BH$15,3,0)))*-1+($H12*IF(LEN($E12)=4,HLOOKUP($E12+AA$2,Vychodiská!$J$9:$BH$15,4,0),HLOOKUP(VALUE(RIGHT($E12,4))+AA$2,Vychodiská!$J$9:$BH$15,4,0)))*-1+($I12*IF(LEN($E12)=4,HLOOKUP($E12+AA$2,Vychodiská!$J$9:$BH$15,5,0),HLOOKUP(VALUE(RIGHT($E12,4))+AA$2,Vychodiská!$J$9:$BH$15,5,0)))*-1+($J12*IF(LEN($E12)=4,HLOOKUP($E12+AA$2,Vychodiská!$J$9:$BH$15,6),HLOOKUP(VALUE(RIGHT($E12,4))+AA$2,Vychodiská!$J$9:$BH$15,6,0)))*-1+($K12*IF(LEN($E12)=4,HLOOKUP($E12+AA$2,Vychodiská!$J$9:$BH$15,7),HLOOKUP(VALUE(RIGHT($E12,4))+AA$2,Vychodiská!$J$9:$BH$15,7,0)))*-1</f>
        <v>3731107.7773904679</v>
      </c>
      <c r="AB12" s="73">
        <f>($F12*IF(LEN($E12)=4,HLOOKUP($E12+AB$2,Vychodiská!$J$9:$BH$15,2,0),HLOOKUP(VALUE(RIGHT($E12,4))+AB$2,Vychodiská!$J$9:$BH$15,2,0)))*-1+($G12*IF(LEN($E12)=4,HLOOKUP($E12+AB$2,Vychodiská!$J$9:$BH$15,3,0),HLOOKUP(VALUE(RIGHT($E12,4))+AB$2,Vychodiská!$J$9:$BH$15,3,0)))*-1+($H12*IF(LEN($E12)=4,HLOOKUP($E12+AB$2,Vychodiská!$J$9:$BH$15,4,0),HLOOKUP(VALUE(RIGHT($E12,4))+AB$2,Vychodiská!$J$9:$BH$15,4,0)))*-1+($I12*IF(LEN($E12)=4,HLOOKUP($E12+AB$2,Vychodiská!$J$9:$BH$15,5,0),HLOOKUP(VALUE(RIGHT($E12,4))+AB$2,Vychodiská!$J$9:$BH$15,5,0)))*-1+($J12*IF(LEN($E12)=4,HLOOKUP($E12+AB$2,Vychodiská!$J$9:$BH$15,6),HLOOKUP(VALUE(RIGHT($E12,4))+AB$2,Vychodiská!$J$9:$BH$15,6,0)))*-1+($K12*IF(LEN($E12)=4,HLOOKUP($E12+AB$2,Vychodiská!$J$9:$BH$15,7),HLOOKUP(VALUE(RIGHT($E12,4))+AB$2,Vychodiská!$J$9:$BH$15,7,0)))*-1</f>
        <v>3768418.8551643733</v>
      </c>
      <c r="AC12" s="73">
        <f>($F12*IF(LEN($E12)=4,HLOOKUP($E12+AC$2,Vychodiská!$J$9:$BH$15,2,0),HLOOKUP(VALUE(RIGHT($E12,4))+AC$2,Vychodiská!$J$9:$BH$15,2,0)))*-1+($G12*IF(LEN($E12)=4,HLOOKUP($E12+AC$2,Vychodiská!$J$9:$BH$15,3,0),HLOOKUP(VALUE(RIGHT($E12,4))+AC$2,Vychodiská!$J$9:$BH$15,3,0)))*-1+($H12*IF(LEN($E12)=4,HLOOKUP($E12+AC$2,Vychodiská!$J$9:$BH$15,4,0),HLOOKUP(VALUE(RIGHT($E12,4))+AC$2,Vychodiská!$J$9:$BH$15,4,0)))*-1+($I12*IF(LEN($E12)=4,HLOOKUP($E12+AC$2,Vychodiská!$J$9:$BH$15,5,0),HLOOKUP(VALUE(RIGHT($E12,4))+AC$2,Vychodiská!$J$9:$BH$15,5,0)))*-1+($J12*IF(LEN($E12)=4,HLOOKUP($E12+AC$2,Vychodiská!$J$9:$BH$15,6),HLOOKUP(VALUE(RIGHT($E12,4))+AC$2,Vychodiská!$J$9:$BH$15,6,0)))*-1+($K12*IF(LEN($E12)=4,HLOOKUP($E12+AC$2,Vychodiská!$J$9:$BH$15,7),HLOOKUP(VALUE(RIGHT($E12,4))+AC$2,Vychodiská!$J$9:$BH$15,7,0)))*-1</f>
        <v>3806103.0437160167</v>
      </c>
      <c r="AD12" s="73">
        <f>($F12*IF(LEN($E12)=4,HLOOKUP($E12+AD$2,Vychodiská!$J$9:$BH$15,2,0),HLOOKUP(VALUE(RIGHT($E12,4))+AD$2,Vychodiská!$J$9:$BH$15,2,0)))*-1+($G12*IF(LEN($E12)=4,HLOOKUP($E12+AD$2,Vychodiská!$J$9:$BH$15,3,0),HLOOKUP(VALUE(RIGHT($E12,4))+AD$2,Vychodiská!$J$9:$BH$15,3,0)))*-1+($H12*IF(LEN($E12)=4,HLOOKUP($E12+AD$2,Vychodiská!$J$9:$BH$15,4,0),HLOOKUP(VALUE(RIGHT($E12,4))+AD$2,Vychodiská!$J$9:$BH$15,4,0)))*-1+($I12*IF(LEN($E12)=4,HLOOKUP($E12+AD$2,Vychodiská!$J$9:$BH$15,5,0),HLOOKUP(VALUE(RIGHT($E12,4))+AD$2,Vychodiská!$J$9:$BH$15,5,0)))*-1+($J12*IF(LEN($E12)=4,HLOOKUP($E12+AD$2,Vychodiská!$J$9:$BH$15,6),HLOOKUP(VALUE(RIGHT($E12,4))+AD$2,Vychodiská!$J$9:$BH$15,6,0)))*-1+($K12*IF(LEN($E12)=4,HLOOKUP($E12+AD$2,Vychodiská!$J$9:$BH$15,7),HLOOKUP(VALUE(RIGHT($E12,4))+AD$2,Vychodiská!$J$9:$BH$15,7,0)))*-1</f>
        <v>3844164.0741531765</v>
      </c>
      <c r="AE12" s="73">
        <f>($F12*IF(LEN($E12)=4,HLOOKUP($E12+AE$2,Vychodiská!$J$9:$BH$15,2,0),HLOOKUP(VALUE(RIGHT($E12,4))+AE$2,Vychodiská!$J$9:$BH$15,2,0)))*-1+($G12*IF(LEN($E12)=4,HLOOKUP($E12+AE$2,Vychodiská!$J$9:$BH$15,3,0),HLOOKUP(VALUE(RIGHT($E12,4))+AE$2,Vychodiská!$J$9:$BH$15,3,0)))*-1+($H12*IF(LEN($E12)=4,HLOOKUP($E12+AE$2,Vychodiská!$J$9:$BH$15,4,0),HLOOKUP(VALUE(RIGHT($E12,4))+AE$2,Vychodiská!$J$9:$BH$15,4,0)))*-1+($I12*IF(LEN($E12)=4,HLOOKUP($E12+AE$2,Vychodiská!$J$9:$BH$15,5,0),HLOOKUP(VALUE(RIGHT($E12,4))+AE$2,Vychodiská!$J$9:$BH$15,5,0)))*-1+($J12*IF(LEN($E12)=4,HLOOKUP($E12+AE$2,Vychodiská!$J$9:$BH$15,6),HLOOKUP(VALUE(RIGHT($E12,4))+AE$2,Vychodiská!$J$9:$BH$15,6,0)))*-1+($K12*IF(LEN($E12)=4,HLOOKUP($E12+AE$2,Vychodiská!$J$9:$BH$15,7),HLOOKUP(VALUE(RIGHT($E12,4))+AE$2,Vychodiská!$J$9:$BH$15,7,0)))*-1</f>
        <v>3882605.7148947082</v>
      </c>
      <c r="AF12" s="73">
        <f>($F12*IF(LEN($E12)=4,HLOOKUP($E12+AF$2,Vychodiská!$J$9:$BH$15,2,0),HLOOKUP(VALUE(RIGHT($E12,4))+AF$2,Vychodiská!$J$9:$BH$15,2,0)))*-1+($G12*IF(LEN($E12)=4,HLOOKUP($E12+AF$2,Vychodiská!$J$9:$BH$15,3,0),HLOOKUP(VALUE(RIGHT($E12,4))+AF$2,Vychodiská!$J$9:$BH$15,3,0)))*-1+($H12*IF(LEN($E12)=4,HLOOKUP($E12+AF$2,Vychodiská!$J$9:$BH$15,4,0),HLOOKUP(VALUE(RIGHT($E12,4))+AF$2,Vychodiská!$J$9:$BH$15,4,0)))*-1+($I12*IF(LEN($E12)=4,HLOOKUP($E12+AF$2,Vychodiská!$J$9:$BH$15,5,0),HLOOKUP(VALUE(RIGHT($E12,4))+AF$2,Vychodiská!$J$9:$BH$15,5,0)))*-1+($J12*IF(LEN($E12)=4,HLOOKUP($E12+AF$2,Vychodiská!$J$9:$BH$15,6),HLOOKUP(VALUE(RIGHT($E12,4))+AF$2,Vychodiská!$J$9:$BH$15,6,0)))*-1+($K12*IF(LEN($E12)=4,HLOOKUP($E12+AF$2,Vychodiská!$J$9:$BH$15,7),HLOOKUP(VALUE(RIGHT($E12,4))+AF$2,Vychodiská!$J$9:$BH$15,7,0)))*-1</f>
        <v>3921431.7720436556</v>
      </c>
      <c r="AG12" s="73">
        <f>($F12*IF(LEN($E12)=4,HLOOKUP($E12+AG$2,Vychodiská!$J$9:$BH$15,2,0),HLOOKUP(VALUE(RIGHT($E12,4))+AG$2,Vychodiská!$J$9:$BH$15,2,0)))*-1+($G12*IF(LEN($E12)=4,HLOOKUP($E12+AG$2,Vychodiská!$J$9:$BH$15,3,0),HLOOKUP(VALUE(RIGHT($E12,4))+AG$2,Vychodiská!$J$9:$BH$15,3,0)))*-1+($H12*IF(LEN($E12)=4,HLOOKUP($E12+AG$2,Vychodiská!$J$9:$BH$15,4,0),HLOOKUP(VALUE(RIGHT($E12,4))+AG$2,Vychodiská!$J$9:$BH$15,4,0)))*-1+($I12*IF(LEN($E12)=4,HLOOKUP($E12+AG$2,Vychodiská!$J$9:$BH$15,5,0),HLOOKUP(VALUE(RIGHT($E12,4))+AG$2,Vychodiská!$J$9:$BH$15,5,0)))*-1+($J12*IF(LEN($E12)=4,HLOOKUP($E12+AG$2,Vychodiská!$J$9:$BH$15,6),HLOOKUP(VALUE(RIGHT($E12,4))+AG$2,Vychodiská!$J$9:$BH$15,6,0)))*-1+($K12*IF(LEN($E12)=4,HLOOKUP($E12+AG$2,Vychodiská!$J$9:$BH$15,7),HLOOKUP(VALUE(RIGHT($E12,4))+AG$2,Vychodiská!$J$9:$BH$15,7,0)))*-1</f>
        <v>3960646.0897640921</v>
      </c>
      <c r="AH12" s="73">
        <f>($F12*IF(LEN($E12)=4,HLOOKUP($E12+AH$2,Vychodiská!$J$9:$BH$15,2,0),HLOOKUP(VALUE(RIGHT($E12,4))+AH$2,Vychodiská!$J$9:$BH$15,2,0)))*-1+($G12*IF(LEN($E12)=4,HLOOKUP($E12+AH$2,Vychodiská!$J$9:$BH$15,3,0),HLOOKUP(VALUE(RIGHT($E12,4))+AH$2,Vychodiská!$J$9:$BH$15,3,0)))*-1+($H12*IF(LEN($E12)=4,HLOOKUP($E12+AH$2,Vychodiská!$J$9:$BH$15,4,0),HLOOKUP(VALUE(RIGHT($E12,4))+AH$2,Vychodiská!$J$9:$BH$15,4,0)))*-1+($I12*IF(LEN($E12)=4,HLOOKUP($E12+AH$2,Vychodiská!$J$9:$BH$15,5,0),HLOOKUP(VALUE(RIGHT($E12,4))+AH$2,Vychodiská!$J$9:$BH$15,5,0)))*-1+($J12*IF(LEN($E12)=4,HLOOKUP($E12+AH$2,Vychodiská!$J$9:$BH$15,6),HLOOKUP(VALUE(RIGHT($E12,4))+AH$2,Vychodiská!$J$9:$BH$15,6,0)))*-1+($K12*IF(LEN($E12)=4,HLOOKUP($E12+AH$2,Vychodiská!$J$9:$BH$15,7),HLOOKUP(VALUE(RIGHT($E12,4))+AH$2,Vychodiská!$J$9:$BH$15,7,0)))*-1</f>
        <v>4000252.5506617334</v>
      </c>
      <c r="AI12" s="73">
        <f>($F12*IF(LEN($E12)=4,HLOOKUP($E12+AI$2,Vychodiská!$J$9:$BH$15,2,0),HLOOKUP(VALUE(RIGHT($E12,4))+AI$2,Vychodiská!$J$9:$BH$15,2,0)))*-1+($G12*IF(LEN($E12)=4,HLOOKUP($E12+AI$2,Vychodiská!$J$9:$BH$15,3,0),HLOOKUP(VALUE(RIGHT($E12,4))+AI$2,Vychodiská!$J$9:$BH$15,3,0)))*-1+($H12*IF(LEN($E12)=4,HLOOKUP($E12+AI$2,Vychodiská!$J$9:$BH$15,4,0),HLOOKUP(VALUE(RIGHT($E12,4))+AI$2,Vychodiská!$J$9:$BH$15,4,0)))*-1+($I12*IF(LEN($E12)=4,HLOOKUP($E12+AI$2,Vychodiská!$J$9:$BH$15,5,0),HLOOKUP(VALUE(RIGHT($E12,4))+AI$2,Vychodiská!$J$9:$BH$15,5,0)))*-1+($J12*IF(LEN($E12)=4,HLOOKUP($E12+AI$2,Vychodiská!$J$9:$BH$15,6),HLOOKUP(VALUE(RIGHT($E12,4))+AI$2,Vychodiská!$J$9:$BH$15,6,0)))*-1+($K12*IF(LEN($E12)=4,HLOOKUP($E12+AI$2,Vychodiská!$J$9:$BH$15,7),HLOOKUP(VALUE(RIGHT($E12,4))+AI$2,Vychodiská!$J$9:$BH$15,7,0)))*-1</f>
        <v>4040255.0761683504</v>
      </c>
      <c r="AJ12" s="73">
        <f>($F12*IF(LEN($E12)=4,HLOOKUP($E12+AJ$2,Vychodiská!$J$9:$BH$15,2,0),HLOOKUP(VALUE(RIGHT($E12,4))+AJ$2,Vychodiská!$J$9:$BH$15,2,0)))*-1+($G12*IF(LEN($E12)=4,HLOOKUP($E12+AJ$2,Vychodiská!$J$9:$BH$15,3,0),HLOOKUP(VALUE(RIGHT($E12,4))+AJ$2,Vychodiská!$J$9:$BH$15,3,0)))*-1+($H12*IF(LEN($E12)=4,HLOOKUP($E12+AJ$2,Vychodiská!$J$9:$BH$15,4,0),HLOOKUP(VALUE(RIGHT($E12,4))+AJ$2,Vychodiská!$J$9:$BH$15,4,0)))*-1+($I12*IF(LEN($E12)=4,HLOOKUP($E12+AJ$2,Vychodiská!$J$9:$BH$15,5,0),HLOOKUP(VALUE(RIGHT($E12,4))+AJ$2,Vychodiská!$J$9:$BH$15,5,0)))*-1+($J12*IF(LEN($E12)=4,HLOOKUP($E12+AJ$2,Vychodiská!$J$9:$BH$15,6),HLOOKUP(VALUE(RIGHT($E12,4))+AJ$2,Vychodiská!$J$9:$BH$15,6,0)))*-1+($K12*IF(LEN($E12)=4,HLOOKUP($E12+AJ$2,Vychodiská!$J$9:$BH$15,7),HLOOKUP(VALUE(RIGHT($E12,4))+AJ$2,Vychodiská!$J$9:$BH$15,7,0)))*-1</f>
        <v>4092778.3921585386</v>
      </c>
      <c r="AK12" s="73">
        <f>($F12*IF(LEN($E12)=4,HLOOKUP($E12+AK$2,Vychodiská!$J$9:$BH$15,2,0),HLOOKUP(VALUE(RIGHT($E12,4))+AK$2,Vychodiská!$J$9:$BH$15,2,0)))*-1+($G12*IF(LEN($E12)=4,HLOOKUP($E12+AK$2,Vychodiská!$J$9:$BH$15,3,0),HLOOKUP(VALUE(RIGHT($E12,4))+AK$2,Vychodiská!$J$9:$BH$15,3,0)))*-1+($H12*IF(LEN($E12)=4,HLOOKUP($E12+AK$2,Vychodiská!$J$9:$BH$15,4,0),HLOOKUP(VALUE(RIGHT($E12,4))+AK$2,Vychodiská!$J$9:$BH$15,4,0)))*-1+($I12*IF(LEN($E12)=4,HLOOKUP($E12+AK$2,Vychodiská!$J$9:$BH$15,5,0),HLOOKUP(VALUE(RIGHT($E12,4))+AK$2,Vychodiská!$J$9:$BH$15,5,0)))*-1+($J12*IF(LEN($E12)=4,HLOOKUP($E12+AK$2,Vychodiská!$J$9:$BH$15,6),HLOOKUP(VALUE(RIGHT($E12,4))+AK$2,Vychodiská!$J$9:$BH$15,6,0)))*-1+($K12*IF(LEN($E12)=4,HLOOKUP($E12+AK$2,Vychodiská!$J$9:$BH$15,7),HLOOKUP(VALUE(RIGHT($E12,4))+AK$2,Vychodiská!$J$9:$BH$15,7,0)))*-1</f>
        <v>4145984.5112565989</v>
      </c>
      <c r="AL12" s="73">
        <f>($F12*IF(LEN($E12)=4,HLOOKUP($E12+AL$2,Vychodiská!$J$9:$BH$15,2,0),HLOOKUP(VALUE(RIGHT($E12,4))+AL$2,Vychodiská!$J$9:$BH$15,2,0)))*-1+($G12*IF(LEN($E12)=4,HLOOKUP($E12+AL$2,Vychodiská!$J$9:$BH$15,3,0),HLOOKUP(VALUE(RIGHT($E12,4))+AL$2,Vychodiská!$J$9:$BH$15,3,0)))*-1+($H12*IF(LEN($E12)=4,HLOOKUP($E12+AL$2,Vychodiská!$J$9:$BH$15,4,0),HLOOKUP(VALUE(RIGHT($E12,4))+AL$2,Vychodiská!$J$9:$BH$15,4,0)))*-1+($I12*IF(LEN($E12)=4,HLOOKUP($E12+AL$2,Vychodiská!$J$9:$BH$15,5,0),HLOOKUP(VALUE(RIGHT($E12,4))+AL$2,Vychodiská!$J$9:$BH$15,5,0)))*-1+($J12*IF(LEN($E12)=4,HLOOKUP($E12+AL$2,Vychodiská!$J$9:$BH$15,6),HLOOKUP(VALUE(RIGHT($E12,4))+AL$2,Vychodiská!$J$9:$BH$15,6,0)))*-1+($K12*IF(LEN($E12)=4,HLOOKUP($E12+AL$2,Vychodiská!$J$9:$BH$15,7),HLOOKUP(VALUE(RIGHT($E12,4))+AL$2,Vychodiská!$J$9:$BH$15,7,0)))*-1</f>
        <v>4199882.3099029344</v>
      </c>
      <c r="AM12" s="73">
        <f>($F12*IF(LEN($E12)=4,HLOOKUP($E12+AM$2,Vychodiská!$J$9:$BH$15,2,0),HLOOKUP(VALUE(RIGHT($E12,4))+AM$2,Vychodiská!$J$9:$BH$15,2,0)))*-1+($G12*IF(LEN($E12)=4,HLOOKUP($E12+AM$2,Vychodiská!$J$9:$BH$15,3,0),HLOOKUP(VALUE(RIGHT($E12,4))+AM$2,Vychodiská!$J$9:$BH$15,3,0)))*-1+($H12*IF(LEN($E12)=4,HLOOKUP($E12+AM$2,Vychodiská!$J$9:$BH$15,4,0),HLOOKUP(VALUE(RIGHT($E12,4))+AM$2,Vychodiská!$J$9:$BH$15,4,0)))*-1+($I12*IF(LEN($E12)=4,HLOOKUP($E12+AM$2,Vychodiská!$J$9:$BH$15,5,0),HLOOKUP(VALUE(RIGHT($E12,4))+AM$2,Vychodiská!$J$9:$BH$15,5,0)))*-1+($J12*IF(LEN($E12)=4,HLOOKUP($E12+AM$2,Vychodiská!$J$9:$BH$15,6),HLOOKUP(VALUE(RIGHT($E12,4))+AM$2,Vychodiská!$J$9:$BH$15,6,0)))*-1+($K12*IF(LEN($E12)=4,HLOOKUP($E12+AM$2,Vychodiská!$J$9:$BH$15,7),HLOOKUP(VALUE(RIGHT($E12,4))+AM$2,Vychodiská!$J$9:$BH$15,7,0)))*-1</f>
        <v>4254480.7799316719</v>
      </c>
      <c r="AN12" s="73">
        <f>($F12*IF(LEN($E12)=4,HLOOKUP($E12+AN$2,Vychodiská!$J$9:$BH$15,2,0),HLOOKUP(VALUE(RIGHT($E12,4))+AN$2,Vychodiská!$J$9:$BH$15,2,0)))*-1+($G12*IF(LEN($E12)=4,HLOOKUP($E12+AN$2,Vychodiská!$J$9:$BH$15,3,0),HLOOKUP(VALUE(RIGHT($E12,4))+AN$2,Vychodiská!$J$9:$BH$15,3,0)))*-1+($H12*IF(LEN($E12)=4,HLOOKUP($E12+AN$2,Vychodiská!$J$9:$BH$15,4,0),HLOOKUP(VALUE(RIGHT($E12,4))+AN$2,Vychodiská!$J$9:$BH$15,4,0)))*-1+($I12*IF(LEN($E12)=4,HLOOKUP($E12+AN$2,Vychodiská!$J$9:$BH$15,5,0),HLOOKUP(VALUE(RIGHT($E12,4))+AN$2,Vychodiská!$J$9:$BH$15,5,0)))*-1+($J12*IF(LEN($E12)=4,HLOOKUP($E12+AN$2,Vychodiská!$J$9:$BH$15,6),HLOOKUP(VALUE(RIGHT($E12,4))+AN$2,Vychodiská!$J$9:$BH$15,6,0)))*-1+($K12*IF(LEN($E12)=4,HLOOKUP($E12+AN$2,Vychodiská!$J$9:$BH$15,7),HLOOKUP(VALUE(RIGHT($E12,4))+AN$2,Vychodiská!$J$9:$BH$15,7,0)))*-1</f>
        <v>4309789.0300707836</v>
      </c>
      <c r="AO12" s="74">
        <f>($F12*IF(LEN($E12)=4,HLOOKUP($E12+AO$2,Vychodiská!$J$9:$BH$15,2,0),HLOOKUP(VALUE(RIGHT($E12,4))+AO$2,Vychodiská!$J$9:$BH$15,2,0)))*-1+($G12*IF(LEN($E12)=4,HLOOKUP($E12+AO$2,Vychodiská!$J$9:$BH$15,3,0),HLOOKUP(VALUE(RIGHT($E12,4))+AO$2,Vychodiská!$J$9:$BH$15,3,0)))*-1+($H12*IF(LEN($E12)=4,HLOOKUP($E12+AO$2,Vychodiská!$J$9:$BH$15,4,0),HLOOKUP(VALUE(RIGHT($E12,4))+AO$2,Vychodiská!$J$9:$BH$15,4,0)))*-1+($I12*IF(LEN($E12)=4,HLOOKUP($E12+AO$2,Vychodiská!$J$9:$BH$15,5,0),HLOOKUP(VALUE(RIGHT($E12,4))+AO$2,Vychodiská!$J$9:$BH$15,5,0)))*-1+($J12*IF(LEN($E12)=4,HLOOKUP($E12+AO$2,Vychodiská!$J$9:$BH$15,6),HLOOKUP(VALUE(RIGHT($E12,4))+AO$2,Vychodiská!$J$9:$BH$15,6,0)))*-1+($K12*IF(LEN($E12)=4,HLOOKUP($E12+AO$2,Vychodiská!$J$9:$BH$15,7),HLOOKUP(VALUE(RIGHT($E12,4))+AO$2,Vychodiská!$J$9:$BH$15,7,0)))*-1</f>
        <v>4365816.2874617036</v>
      </c>
      <c r="AP12" s="73">
        <f t="shared" si="1"/>
        <v>3086221.2905535544</v>
      </c>
      <c r="AQ12" s="73">
        <f>SUM($L12:M12)</f>
        <v>6224908.343046519</v>
      </c>
      <c r="AR12" s="73">
        <f>SUM($L12:N12)</f>
        <v>9416953.0754318628</v>
      </c>
      <c r="AS12" s="73">
        <f>SUM($L12:O12)</f>
        <v>12663262.568267759</v>
      </c>
      <c r="AT12" s="73">
        <f>SUM($L12:P12)</f>
        <v>15948527.775017686</v>
      </c>
      <c r="AU12" s="73">
        <f>SUM($L12:Q12)</f>
        <v>19273216.164248612</v>
      </c>
      <c r="AV12" s="73">
        <f>SUM($L12:R12)</f>
        <v>22637800.814150307</v>
      </c>
      <c r="AW12" s="73">
        <f>SUM($L12:S12)</f>
        <v>26042760.479850825</v>
      </c>
      <c r="AX12" s="73">
        <f>SUM($L12:T12)</f>
        <v>29488579.661539748</v>
      </c>
      <c r="AY12" s="73">
        <f>SUM($L12:U12)</f>
        <v>32975748.67340894</v>
      </c>
      <c r="AZ12" s="73">
        <f>SUM($L12:V12)</f>
        <v>36504763.713420562</v>
      </c>
      <c r="BA12" s="73">
        <f>SUM($L12:W12)</f>
        <v>40076126.933912322</v>
      </c>
      <c r="BB12" s="73">
        <f>SUM($L12:X12)</f>
        <v>43690346.513049982</v>
      </c>
      <c r="BC12" s="73">
        <f>SUM($L12:Y12)</f>
        <v>47347936.727137297</v>
      </c>
      <c r="BD12" s="73">
        <f>SUM($L12:Z12)</f>
        <v>51042102.843365483</v>
      </c>
      <c r="BE12" s="73">
        <f>SUM($L12:AA12)</f>
        <v>54773210.620755948</v>
      </c>
      <c r="BF12" s="73">
        <f>SUM($L12:AB12)</f>
        <v>58541629.47592032</v>
      </c>
      <c r="BG12" s="73">
        <f>SUM($L12:AC12)</f>
        <v>62347732.519636333</v>
      </c>
      <c r="BH12" s="73">
        <f>SUM($L12:AD12)</f>
        <v>66191896.59378951</v>
      </c>
      <c r="BI12" s="73">
        <f>SUM($L12:AE12)</f>
        <v>70074502.308684215</v>
      </c>
      <c r="BJ12" s="73">
        <f>SUM($L12:AF12)</f>
        <v>73995934.080727875</v>
      </c>
      <c r="BK12" s="73">
        <f>SUM($L12:AG12)</f>
        <v>77956580.170491964</v>
      </c>
      <c r="BL12" s="73">
        <f>SUM($L12:AH12)</f>
        <v>81956832.721153691</v>
      </c>
      <c r="BM12" s="73">
        <f>SUM($L12:AI12)</f>
        <v>85997087.797322035</v>
      </c>
      <c r="BN12" s="73">
        <f>SUM($L12:AJ12)</f>
        <v>90089866.189480573</v>
      </c>
      <c r="BO12" s="73">
        <f>SUM($L12:AK12)</f>
        <v>94235850.700737178</v>
      </c>
      <c r="BP12" s="73">
        <f>SUM($L12:AL12)</f>
        <v>98435733.010640115</v>
      </c>
      <c r="BQ12" s="73">
        <f>SUM($L12:AM12)</f>
        <v>102690213.79057178</v>
      </c>
      <c r="BR12" s="73">
        <f>SUM($L12:AN12)</f>
        <v>107000002.82064256</v>
      </c>
      <c r="BS12" s="74">
        <f>SUM($L12:AO12)</f>
        <v>111365819.10810426</v>
      </c>
      <c r="BT12" s="76">
        <f>IF(CZ12=0,0,L12/((1+Vychodiská!$C$168)^emisie_ostatné!CZ12))</f>
        <v>2302985.8444388257</v>
      </c>
      <c r="BU12" s="73">
        <f>IF(DA12=0,0,M12/((1+Vychodiská!$C$168)^emisie_ostatné!DA12))</f>
        <v>2230606.2893278901</v>
      </c>
      <c r="BV12" s="73">
        <f>IF(DB12=0,0,N12/((1+Vychodiská!$C$168)^emisie_ostatné!DB12))</f>
        <v>2160501.5202347278</v>
      </c>
      <c r="BW12" s="73">
        <f>IF(DC12=0,0,O12/((1+Vychodiská!$C$168)^emisie_ostatné!DC12))</f>
        <v>2092600.0438844934</v>
      </c>
      <c r="BX12" s="73">
        <f>IF(DD12=0,0,P12/((1+Vychodiská!$C$168)^emisie_ostatné!DD12))</f>
        <v>2016867.8518201027</v>
      </c>
      <c r="BY12" s="73">
        <f>IF(DE12=0,0,Q12/((1+Vychodiská!$C$168)^emisie_ostatné!DE12))</f>
        <v>1943876.44384947</v>
      </c>
      <c r="BZ12" s="73">
        <f>IF(DF12=0,0,R12/((1+Vychodiská!$C$168)^emisie_ostatné!DF12))</f>
        <v>1873526.6296911086</v>
      </c>
      <c r="CA12" s="73">
        <f>IF(DG12=0,0,S12/((1+Vychodiská!$C$168)^emisie_ostatné!DG12))</f>
        <v>1805722.8088070489</v>
      </c>
      <c r="CB12" s="73">
        <f>IF(DH12=0,0,T12/((1+Vychodiská!$C$168)^emisie_ostatné!DH12))</f>
        <v>1740372.8404883179</v>
      </c>
      <c r="CC12" s="73">
        <f>IF(DI12=0,0,U12/((1+Vychodiská!$C$168)^emisie_ostatné!DI12))</f>
        <v>1677387.9186420739</v>
      </c>
      <c r="CD12" s="73">
        <f>IF(DJ12=0,0,V12/((1+Vychodiská!$C$168)^emisie_ostatné!DJ12))</f>
        <v>1616682.4511102655</v>
      </c>
      <c r="CE12" s="73">
        <f>IF(DK12=0,0,W12/((1+Vychodiská!$C$168)^emisie_ostatné!DK12))</f>
        <v>1558173.9433557987</v>
      </c>
      <c r="CF12" s="73">
        <f>IF(DL12=0,0,X12/((1+Vychodiská!$C$168)^emisie_ostatné!DL12))</f>
        <v>1501782.8863581605</v>
      </c>
      <c r="CG12" s="73">
        <f>IF(DM12=0,0,Y12/((1+Vychodiská!$C$168)^emisie_ostatné!DM12))</f>
        <v>1447432.6485661506</v>
      </c>
      <c r="CH12" s="73">
        <f>IF(DN12=0,0,Z12/((1+Vychodiská!$C$168)^emisie_ostatné!DN12))</f>
        <v>1392292.3571922022</v>
      </c>
      <c r="CI12" s="73">
        <f>IF(DO12=0,0,AA12/((1+Vychodiská!$C$168)^emisie_ostatné!DO12))</f>
        <v>1339252.648346785</v>
      </c>
      <c r="CJ12" s="73">
        <f>IF(DP12=0,0,AB12/((1+Vychodiská!$C$168)^emisie_ostatné!DP12))</f>
        <v>1288233.4998383361</v>
      </c>
      <c r="CK12" s="73">
        <f>IF(DQ12=0,0,AC12/((1+Vychodiská!$C$168)^emisie_ostatné!DQ12))</f>
        <v>1239157.9379397326</v>
      </c>
      <c r="CL12" s="73">
        <f>IF(DR12=0,0,AD12/((1+Vychodiská!$C$168)^emisie_ostatné!DR12))</f>
        <v>1191951.9212563143</v>
      </c>
      <c r="CM12" s="73">
        <f>IF(DS12=0,0,AE12/((1+Vychodiská!$C$168)^emisie_ostatné!DS12))</f>
        <v>1146544.2290179785</v>
      </c>
      <c r="CN12" s="73">
        <f>IF(DT12=0,0,AF12/((1+Vychodiská!$C$168)^emisie_ostatné!DT12))</f>
        <v>1102866.3536268175</v>
      </c>
      <c r="CO12" s="73">
        <f>IF(DU12=0,0,AG12/((1+Vychodiská!$C$168)^emisie_ostatné!DU12))</f>
        <v>1060852.3972981765</v>
      </c>
      <c r="CP12" s="73">
        <f>IF(DV12=0,0,AH12/((1+Vychodiská!$C$168)^emisie_ostatné!DV12))</f>
        <v>1020438.9726391986</v>
      </c>
      <c r="CQ12" s="73">
        <f>IF(DW12=0,0,AI12/((1+Vychodiská!$C$168)^emisie_ostatné!DW12))</f>
        <v>981565.10701484804</v>
      </c>
      <c r="CR12" s="73">
        <f>IF(DX12=0,0,AJ12/((1+Vychodiská!$C$168)^emisie_ostatné!DX12))</f>
        <v>946976.62229146785</v>
      </c>
      <c r="CS12" s="73">
        <f>IF(DY12=0,0,AK12/((1+Vychodiská!$C$168)^emisie_ostatné!DY12))</f>
        <v>913606.96988691087</v>
      </c>
      <c r="CT12" s="73">
        <f>IF(DZ12=0,0,AL12/((1+Vychodiská!$C$168)^emisie_ostatné!DZ12))</f>
        <v>881413.20047184837</v>
      </c>
      <c r="CU12" s="73">
        <f>IF(EA12=0,0,AM12/((1+Vychodiská!$C$168)^emisie_ostatné!EA12))</f>
        <v>850353.8781695069</v>
      </c>
      <c r="CV12" s="73">
        <f>IF(EB12=0,0,AN12/((1+Vychodiská!$C$168)^emisie_ostatné!EB12))</f>
        <v>820389.02722448611</v>
      </c>
      <c r="CW12" s="74">
        <f>IF(EC12=0,0,AO12/((1+Vychodiská!$C$168)^emisie_ostatné!EC12))</f>
        <v>791480.08055086131</v>
      </c>
      <c r="CX12" s="77">
        <f t="shared" si="4"/>
        <v>42935895.323339917</v>
      </c>
      <c r="CY12" s="73"/>
      <c r="CZ12" s="78">
        <f t="shared" si="2"/>
        <v>6</v>
      </c>
      <c r="DA12" s="78">
        <f t="shared" ref="DA12:EC12" si="12">IF(CZ12=0,0,IF(DA$2&gt;$D12,0,CZ12+1))</f>
        <v>7</v>
      </c>
      <c r="DB12" s="78">
        <f t="shared" si="12"/>
        <v>8</v>
      </c>
      <c r="DC12" s="78">
        <f t="shared" si="12"/>
        <v>9</v>
      </c>
      <c r="DD12" s="78">
        <f t="shared" si="12"/>
        <v>10</v>
      </c>
      <c r="DE12" s="78">
        <f t="shared" si="12"/>
        <v>11</v>
      </c>
      <c r="DF12" s="78">
        <f t="shared" si="12"/>
        <v>12</v>
      </c>
      <c r="DG12" s="78">
        <f t="shared" si="12"/>
        <v>13</v>
      </c>
      <c r="DH12" s="78">
        <f t="shared" si="12"/>
        <v>14</v>
      </c>
      <c r="DI12" s="78">
        <f t="shared" si="12"/>
        <v>15</v>
      </c>
      <c r="DJ12" s="78">
        <f t="shared" si="12"/>
        <v>16</v>
      </c>
      <c r="DK12" s="78">
        <f t="shared" si="12"/>
        <v>17</v>
      </c>
      <c r="DL12" s="78">
        <f t="shared" si="12"/>
        <v>18</v>
      </c>
      <c r="DM12" s="78">
        <f t="shared" si="12"/>
        <v>19</v>
      </c>
      <c r="DN12" s="78">
        <f t="shared" si="12"/>
        <v>20</v>
      </c>
      <c r="DO12" s="78">
        <f t="shared" si="12"/>
        <v>21</v>
      </c>
      <c r="DP12" s="78">
        <f t="shared" si="12"/>
        <v>22</v>
      </c>
      <c r="DQ12" s="78">
        <f t="shared" si="12"/>
        <v>23</v>
      </c>
      <c r="DR12" s="78">
        <f t="shared" si="12"/>
        <v>24</v>
      </c>
      <c r="DS12" s="78">
        <f t="shared" si="12"/>
        <v>25</v>
      </c>
      <c r="DT12" s="78">
        <f t="shared" si="12"/>
        <v>26</v>
      </c>
      <c r="DU12" s="78">
        <f t="shared" si="12"/>
        <v>27</v>
      </c>
      <c r="DV12" s="78">
        <f t="shared" si="12"/>
        <v>28</v>
      </c>
      <c r="DW12" s="78">
        <f t="shared" si="12"/>
        <v>29</v>
      </c>
      <c r="DX12" s="78">
        <f t="shared" si="12"/>
        <v>30</v>
      </c>
      <c r="DY12" s="78">
        <f t="shared" si="12"/>
        <v>31</v>
      </c>
      <c r="DZ12" s="78">
        <f t="shared" si="12"/>
        <v>32</v>
      </c>
      <c r="EA12" s="78">
        <f t="shared" si="12"/>
        <v>33</v>
      </c>
      <c r="EB12" s="78">
        <f t="shared" si="12"/>
        <v>34</v>
      </c>
      <c r="EC12" s="79">
        <f t="shared" si="12"/>
        <v>35</v>
      </c>
    </row>
    <row r="13" spans="1:133" s="80" customFormat="1" ht="31" customHeight="1" x14ac:dyDescent="0.35">
      <c r="A13" s="70">
        <v>11</v>
      </c>
      <c r="B13" s="71" t="s">
        <v>0</v>
      </c>
      <c r="C13" s="71" t="str">
        <f>INDEX(Data!$D$3:$D$29,MATCH(emisie_ostatné!A13,Data!$A$3:$A$29,0))</f>
        <v>Akumulácia elektrickej energie (AEE)</v>
      </c>
      <c r="D13" s="72">
        <f>INDEX(Data!$M$3:$M$29,MATCH(emisie_ostatné!A13,Data!$A$3:$A$29,0))</f>
        <v>15</v>
      </c>
      <c r="E13" s="72" t="str">
        <f>INDEX(Data!$J$3:$J$29,MATCH(emisie_ostatné!A13,Data!$A$3:$A$29,0))</f>
        <v>2024-2025</v>
      </c>
      <c r="F13" s="72">
        <f>INDEX(Data!$O$3:$O$29,MATCH(emisie_ostatné!A13,Data!$A$3:$A$29,0))</f>
        <v>-0.182</v>
      </c>
      <c r="G13" s="72">
        <f>INDEX(Data!$P$3:$P$29,MATCH(emisie_ostatné!A13,Data!$A$3:$A$29,0))</f>
        <v>-1E-3</v>
      </c>
      <c r="H13" s="72">
        <f>INDEX(Data!$Q$3:$Q$29,MATCH(emisie_ostatné!A13,Data!$A$3:$A$29,0))</f>
        <v>0</v>
      </c>
      <c r="I13" s="72">
        <f>INDEX(Data!$R$3:$R$29,MATCH(emisie_ostatné!A13,Data!$A$3:$A$29,0))</f>
        <v>0</v>
      </c>
      <c r="J13" s="72">
        <f>INDEX(Data!$S$3:$S$29,MATCH(emisie_ostatné!A13,Data!$A$3:$A$29,0))</f>
        <v>-8.0000000000000002E-3</v>
      </c>
      <c r="K13" s="74">
        <f>INDEX(Data!$T$3:$T$29,MATCH(emisie_ostatné!A13,Data!$A$3:$A$29,0))</f>
        <v>0</v>
      </c>
      <c r="L13" s="73">
        <f>($F13*IF(LEN($E13)=4,HLOOKUP($E13+L$2,Vychodiská!$J$9:$BH$15,2,0),HLOOKUP(VALUE(RIGHT($E13,4))+L$2,Vychodiská!$J$9:$BH$15,2,0)))*-1+($G13*IF(LEN($E13)=4,HLOOKUP($E13+L$2,Vychodiská!$J$9:$BH$15,3,0),HLOOKUP(VALUE(RIGHT($E13,4))+L$2,Vychodiská!$J$9:$BH$15,3,0)))*-1+($H13*IF(LEN($E13)=4,HLOOKUP($E13+L$2,Vychodiská!$J$9:$BH$15,4,0),HLOOKUP(VALUE(RIGHT($E13,4))+L$2,Vychodiská!$J$9:$BH$15,4,0)))*-1+($I13*IF(LEN($E13)=4,HLOOKUP($E13+L$2,Vychodiská!$J$9:$BH$15,5,0),HLOOKUP(VALUE(RIGHT($E13,4))+L$2,Vychodiská!$J$9:$BH$15,5,0)))*-1+($J13*IF(LEN($E13)=4,HLOOKUP($E13+L$2,Vychodiská!$J$9:$BH$15,6),HLOOKUP(VALUE(RIGHT($E13,4))+L$2,Vychodiská!$J$9:$BH$15,6,0)))*-1+($K13*IF(LEN($E13)=4,HLOOKUP($E13+L$2,Vychodiská!$J$9:$BH$15,7),HLOOKUP(VALUE(RIGHT($E13,4))+L$2,Vychodiská!$J$9:$BH$15,7,0)))*-1</f>
        <v>9601.099268016178</v>
      </c>
      <c r="M13" s="73">
        <f>($F13*IF(LEN($E13)=4,HLOOKUP($E13+M$2,Vychodiská!$J$9:$BH$15,2,0),HLOOKUP(VALUE(RIGHT($E13,4))+M$2,Vychodiská!$J$9:$BH$15,2,0)))*-1+($G13*IF(LEN($E13)=4,HLOOKUP($E13+M$2,Vychodiská!$J$9:$BH$15,3,0),HLOOKUP(VALUE(RIGHT($E13,4))+M$2,Vychodiská!$J$9:$BH$15,3,0)))*-1+($H13*IF(LEN($E13)=4,HLOOKUP($E13+M$2,Vychodiská!$J$9:$BH$15,4,0),HLOOKUP(VALUE(RIGHT($E13,4))+M$2,Vychodiská!$J$9:$BH$15,4,0)))*-1+($I13*IF(LEN($E13)=4,HLOOKUP($E13+M$2,Vychodiská!$J$9:$BH$15,5,0),HLOOKUP(VALUE(RIGHT($E13,4))+M$2,Vychodiská!$J$9:$BH$15,5,0)))*-1+($J13*IF(LEN($E13)=4,HLOOKUP($E13+M$2,Vychodiská!$J$9:$BH$15,6),HLOOKUP(VALUE(RIGHT($E13,4))+M$2,Vychodiská!$J$9:$BH$15,6,0)))*-1+($K13*IF(LEN($E13)=4,HLOOKUP($E13+M$2,Vychodiská!$J$9:$BH$15,7),HLOOKUP(VALUE(RIGHT($E13,4))+M$2,Vychodiská!$J$9:$BH$15,7,0)))*-1</f>
        <v>9764.317955572451</v>
      </c>
      <c r="N13" s="73">
        <f>($F13*IF(LEN($E13)=4,HLOOKUP($E13+N$2,Vychodiská!$J$9:$BH$15,2,0),HLOOKUP(VALUE(RIGHT($E13,4))+N$2,Vychodiská!$J$9:$BH$15,2,0)))*-1+($G13*IF(LEN($E13)=4,HLOOKUP($E13+N$2,Vychodiská!$J$9:$BH$15,3,0),HLOOKUP(VALUE(RIGHT($E13,4))+N$2,Vychodiská!$J$9:$BH$15,3,0)))*-1+($H13*IF(LEN($E13)=4,HLOOKUP($E13+N$2,Vychodiská!$J$9:$BH$15,4,0),HLOOKUP(VALUE(RIGHT($E13,4))+N$2,Vychodiská!$J$9:$BH$15,4,0)))*-1+($I13*IF(LEN($E13)=4,HLOOKUP($E13+N$2,Vychodiská!$J$9:$BH$15,5,0),HLOOKUP(VALUE(RIGHT($E13,4))+N$2,Vychodiská!$J$9:$BH$15,5,0)))*-1+($J13*IF(LEN($E13)=4,HLOOKUP($E13+N$2,Vychodiská!$J$9:$BH$15,6),HLOOKUP(VALUE(RIGHT($E13,4))+N$2,Vychodiská!$J$9:$BH$15,6,0)))*-1+($K13*IF(LEN($E13)=4,HLOOKUP($E13+N$2,Vychodiská!$J$9:$BH$15,7),HLOOKUP(VALUE(RIGHT($E13,4))+N$2,Vychodiská!$J$9:$BH$15,7,0)))*-1</f>
        <v>9930.3113608171807</v>
      </c>
      <c r="O13" s="73">
        <f>($F13*IF(LEN($E13)=4,HLOOKUP($E13+O$2,Vychodiská!$J$9:$BH$15,2,0),HLOOKUP(VALUE(RIGHT($E13,4))+O$2,Vychodiská!$J$9:$BH$15,2,0)))*-1+($G13*IF(LEN($E13)=4,HLOOKUP($E13+O$2,Vychodiská!$J$9:$BH$15,3,0),HLOOKUP(VALUE(RIGHT($E13,4))+O$2,Vychodiská!$J$9:$BH$15,3,0)))*-1+($H13*IF(LEN($E13)=4,HLOOKUP($E13+O$2,Vychodiská!$J$9:$BH$15,4,0),HLOOKUP(VALUE(RIGHT($E13,4))+O$2,Vychodiská!$J$9:$BH$15,4,0)))*-1+($I13*IF(LEN($E13)=4,HLOOKUP($E13+O$2,Vychodiská!$J$9:$BH$15,5,0),HLOOKUP(VALUE(RIGHT($E13,4))+O$2,Vychodiská!$J$9:$BH$15,5,0)))*-1+($J13*IF(LEN($E13)=4,HLOOKUP($E13+O$2,Vychodiská!$J$9:$BH$15,6),HLOOKUP(VALUE(RIGHT($E13,4))+O$2,Vychodiská!$J$9:$BH$15,6,0)))*-1+($K13*IF(LEN($E13)=4,HLOOKUP($E13+O$2,Vychodiská!$J$9:$BH$15,7),HLOOKUP(VALUE(RIGHT($E13,4))+O$2,Vychodiská!$J$9:$BH$15,7,0)))*-1</f>
        <v>10099.126653951073</v>
      </c>
      <c r="P13" s="73">
        <f>($F13*IF(LEN($E13)=4,HLOOKUP($E13+P$2,Vychodiská!$J$9:$BH$15,2,0),HLOOKUP(VALUE(RIGHT($E13,4))+P$2,Vychodiská!$J$9:$BH$15,2,0)))*-1+($G13*IF(LEN($E13)=4,HLOOKUP($E13+P$2,Vychodiská!$J$9:$BH$15,3,0),HLOOKUP(VALUE(RIGHT($E13,4))+P$2,Vychodiská!$J$9:$BH$15,3,0)))*-1+($H13*IF(LEN($E13)=4,HLOOKUP($E13+P$2,Vychodiská!$J$9:$BH$15,4,0),HLOOKUP(VALUE(RIGHT($E13,4))+P$2,Vychodiská!$J$9:$BH$15,4,0)))*-1+($I13*IF(LEN($E13)=4,HLOOKUP($E13+P$2,Vychodiská!$J$9:$BH$15,5,0),HLOOKUP(VALUE(RIGHT($E13,4))+P$2,Vychodiská!$J$9:$BH$15,5,0)))*-1+($J13*IF(LEN($E13)=4,HLOOKUP($E13+P$2,Vychodiská!$J$9:$BH$15,6),HLOOKUP(VALUE(RIGHT($E13,4))+P$2,Vychodiská!$J$9:$BH$15,6,0)))*-1+($K13*IF(LEN($E13)=4,HLOOKUP($E13+P$2,Vychodiská!$J$9:$BH$15,7),HLOOKUP(VALUE(RIGHT($E13,4))+P$2,Vychodiská!$J$9:$BH$15,7,0)))*-1</f>
        <v>10270.811807068241</v>
      </c>
      <c r="Q13" s="73">
        <f>($F13*IF(LEN($E13)=4,HLOOKUP($E13+Q$2,Vychodiská!$J$9:$BH$15,2,0),HLOOKUP(VALUE(RIGHT($E13,4))+Q$2,Vychodiská!$J$9:$BH$15,2,0)))*-1+($G13*IF(LEN($E13)=4,HLOOKUP($E13+Q$2,Vychodiská!$J$9:$BH$15,3,0),HLOOKUP(VALUE(RIGHT($E13,4))+Q$2,Vychodiská!$J$9:$BH$15,3,0)))*-1+($H13*IF(LEN($E13)=4,HLOOKUP($E13+Q$2,Vychodiská!$J$9:$BH$15,4,0),HLOOKUP(VALUE(RIGHT($E13,4))+Q$2,Vychodiská!$J$9:$BH$15,4,0)))*-1+($I13*IF(LEN($E13)=4,HLOOKUP($E13+Q$2,Vychodiská!$J$9:$BH$15,5,0),HLOOKUP(VALUE(RIGHT($E13,4))+Q$2,Vychodiská!$J$9:$BH$15,5,0)))*-1+($J13*IF(LEN($E13)=4,HLOOKUP($E13+Q$2,Vychodiská!$J$9:$BH$15,6),HLOOKUP(VALUE(RIGHT($E13,4))+Q$2,Vychodiská!$J$9:$BH$15,6,0)))*-1+($K13*IF(LEN($E13)=4,HLOOKUP($E13+Q$2,Vychodiská!$J$9:$BH$15,7),HLOOKUP(VALUE(RIGHT($E13,4))+Q$2,Vychodiská!$J$9:$BH$15,7,0)))*-1</f>
        <v>10394.061548753059</v>
      </c>
      <c r="R13" s="73">
        <f>($F13*IF(LEN($E13)=4,HLOOKUP($E13+R$2,Vychodiská!$J$9:$BH$15,2,0),HLOOKUP(VALUE(RIGHT($E13,4))+R$2,Vychodiská!$J$9:$BH$15,2,0)))*-1+($G13*IF(LEN($E13)=4,HLOOKUP($E13+R$2,Vychodiská!$J$9:$BH$15,3,0),HLOOKUP(VALUE(RIGHT($E13,4))+R$2,Vychodiská!$J$9:$BH$15,3,0)))*-1+($H13*IF(LEN($E13)=4,HLOOKUP($E13+R$2,Vychodiská!$J$9:$BH$15,4,0),HLOOKUP(VALUE(RIGHT($E13,4))+R$2,Vychodiská!$J$9:$BH$15,4,0)))*-1+($I13*IF(LEN($E13)=4,HLOOKUP($E13+R$2,Vychodiská!$J$9:$BH$15,5,0),HLOOKUP(VALUE(RIGHT($E13,4))+R$2,Vychodiská!$J$9:$BH$15,5,0)))*-1+($J13*IF(LEN($E13)=4,HLOOKUP($E13+R$2,Vychodiská!$J$9:$BH$15,6),HLOOKUP(VALUE(RIGHT($E13,4))+R$2,Vychodiská!$J$9:$BH$15,6,0)))*-1+($K13*IF(LEN($E13)=4,HLOOKUP($E13+R$2,Vychodiská!$J$9:$BH$15,7),HLOOKUP(VALUE(RIGHT($E13,4))+R$2,Vychodiská!$J$9:$BH$15,7,0)))*-1</f>
        <v>10518.790287338095</v>
      </c>
      <c r="S13" s="73">
        <f>($F13*IF(LEN($E13)=4,HLOOKUP($E13+S$2,Vychodiská!$J$9:$BH$15,2,0),HLOOKUP(VALUE(RIGHT($E13,4))+S$2,Vychodiská!$J$9:$BH$15,2,0)))*-1+($G13*IF(LEN($E13)=4,HLOOKUP($E13+S$2,Vychodiská!$J$9:$BH$15,3,0),HLOOKUP(VALUE(RIGHT($E13,4))+S$2,Vychodiská!$J$9:$BH$15,3,0)))*-1+($H13*IF(LEN($E13)=4,HLOOKUP($E13+S$2,Vychodiská!$J$9:$BH$15,4,0),HLOOKUP(VALUE(RIGHT($E13,4))+S$2,Vychodiská!$J$9:$BH$15,4,0)))*-1+($I13*IF(LEN($E13)=4,HLOOKUP($E13+S$2,Vychodiská!$J$9:$BH$15,5,0),HLOOKUP(VALUE(RIGHT($E13,4))+S$2,Vychodiská!$J$9:$BH$15,5,0)))*-1+($J13*IF(LEN($E13)=4,HLOOKUP($E13+S$2,Vychodiská!$J$9:$BH$15,6),HLOOKUP(VALUE(RIGHT($E13,4))+S$2,Vychodiská!$J$9:$BH$15,6,0)))*-1+($K13*IF(LEN($E13)=4,HLOOKUP($E13+S$2,Vychodiská!$J$9:$BH$15,7),HLOOKUP(VALUE(RIGHT($E13,4))+S$2,Vychodiská!$J$9:$BH$15,7,0)))*-1</f>
        <v>10645.015770786153</v>
      </c>
      <c r="T13" s="73">
        <f>($F13*IF(LEN($E13)=4,HLOOKUP($E13+T$2,Vychodiská!$J$9:$BH$15,2,0),HLOOKUP(VALUE(RIGHT($E13,4))+T$2,Vychodiská!$J$9:$BH$15,2,0)))*-1+($G13*IF(LEN($E13)=4,HLOOKUP($E13+T$2,Vychodiská!$J$9:$BH$15,3,0),HLOOKUP(VALUE(RIGHT($E13,4))+T$2,Vychodiská!$J$9:$BH$15,3,0)))*-1+($H13*IF(LEN($E13)=4,HLOOKUP($E13+T$2,Vychodiská!$J$9:$BH$15,4,0),HLOOKUP(VALUE(RIGHT($E13,4))+T$2,Vychodiská!$J$9:$BH$15,4,0)))*-1+($I13*IF(LEN($E13)=4,HLOOKUP($E13+T$2,Vychodiská!$J$9:$BH$15,5,0),HLOOKUP(VALUE(RIGHT($E13,4))+T$2,Vychodiská!$J$9:$BH$15,5,0)))*-1+($J13*IF(LEN($E13)=4,HLOOKUP($E13+T$2,Vychodiská!$J$9:$BH$15,6),HLOOKUP(VALUE(RIGHT($E13,4))+T$2,Vychodiská!$J$9:$BH$15,6,0)))*-1+($K13*IF(LEN($E13)=4,HLOOKUP($E13+T$2,Vychodiská!$J$9:$BH$15,7),HLOOKUP(VALUE(RIGHT($E13,4))+T$2,Vychodiská!$J$9:$BH$15,7,0)))*-1</f>
        <v>10772.755960035587</v>
      </c>
      <c r="U13" s="73">
        <f>($F13*IF(LEN($E13)=4,HLOOKUP($E13+U$2,Vychodiská!$J$9:$BH$15,2,0),HLOOKUP(VALUE(RIGHT($E13,4))+U$2,Vychodiská!$J$9:$BH$15,2,0)))*-1+($G13*IF(LEN($E13)=4,HLOOKUP($E13+U$2,Vychodiská!$J$9:$BH$15,3,0),HLOOKUP(VALUE(RIGHT($E13,4))+U$2,Vychodiská!$J$9:$BH$15,3,0)))*-1+($H13*IF(LEN($E13)=4,HLOOKUP($E13+U$2,Vychodiská!$J$9:$BH$15,4,0),HLOOKUP(VALUE(RIGHT($E13,4))+U$2,Vychodiská!$J$9:$BH$15,4,0)))*-1+($I13*IF(LEN($E13)=4,HLOOKUP($E13+U$2,Vychodiská!$J$9:$BH$15,5,0),HLOOKUP(VALUE(RIGHT($E13,4))+U$2,Vychodiská!$J$9:$BH$15,5,0)))*-1+($J13*IF(LEN($E13)=4,HLOOKUP($E13+U$2,Vychodiská!$J$9:$BH$15,6),HLOOKUP(VALUE(RIGHT($E13,4))+U$2,Vychodiská!$J$9:$BH$15,6,0)))*-1+($K13*IF(LEN($E13)=4,HLOOKUP($E13+U$2,Vychodiská!$J$9:$BH$15,7),HLOOKUP(VALUE(RIGHT($E13,4))+U$2,Vychodiská!$J$9:$BH$15,7,0)))*-1</f>
        <v>10902.029031556016</v>
      </c>
      <c r="V13" s="73">
        <f>($F13*IF(LEN($E13)=4,HLOOKUP($E13+V$2,Vychodiská!$J$9:$BH$15,2,0),HLOOKUP(VALUE(RIGHT($E13,4))+V$2,Vychodiská!$J$9:$BH$15,2,0)))*-1+($G13*IF(LEN($E13)=4,HLOOKUP($E13+V$2,Vychodiská!$J$9:$BH$15,3,0),HLOOKUP(VALUE(RIGHT($E13,4))+V$2,Vychodiská!$J$9:$BH$15,3,0)))*-1+($H13*IF(LEN($E13)=4,HLOOKUP($E13+V$2,Vychodiská!$J$9:$BH$15,4,0),HLOOKUP(VALUE(RIGHT($E13,4))+V$2,Vychodiská!$J$9:$BH$15,4,0)))*-1+($I13*IF(LEN($E13)=4,HLOOKUP($E13+V$2,Vychodiská!$J$9:$BH$15,5,0),HLOOKUP(VALUE(RIGHT($E13,4))+V$2,Vychodiská!$J$9:$BH$15,5,0)))*-1+($J13*IF(LEN($E13)=4,HLOOKUP($E13+V$2,Vychodiská!$J$9:$BH$15,6),HLOOKUP(VALUE(RIGHT($E13,4))+V$2,Vychodiská!$J$9:$BH$15,6,0)))*-1+($K13*IF(LEN($E13)=4,HLOOKUP($E13+V$2,Vychodiská!$J$9:$BH$15,7),HLOOKUP(VALUE(RIGHT($E13,4))+V$2,Vychodiská!$J$9:$BH$15,7,0)))*-1</f>
        <v>11032.853379934686</v>
      </c>
      <c r="W13" s="73">
        <f>($F13*IF(LEN($E13)=4,HLOOKUP($E13+W$2,Vychodiská!$J$9:$BH$15,2,0),HLOOKUP(VALUE(RIGHT($E13,4))+W$2,Vychodiská!$J$9:$BH$15,2,0)))*-1+($G13*IF(LEN($E13)=4,HLOOKUP($E13+W$2,Vychodiská!$J$9:$BH$15,3,0),HLOOKUP(VALUE(RIGHT($E13,4))+W$2,Vychodiská!$J$9:$BH$15,3,0)))*-1+($H13*IF(LEN($E13)=4,HLOOKUP($E13+W$2,Vychodiská!$J$9:$BH$15,4,0),HLOOKUP(VALUE(RIGHT($E13,4))+W$2,Vychodiská!$J$9:$BH$15,4,0)))*-1+($I13*IF(LEN($E13)=4,HLOOKUP($E13+W$2,Vychodiská!$J$9:$BH$15,5,0),HLOOKUP(VALUE(RIGHT($E13,4))+W$2,Vychodiská!$J$9:$BH$15,5,0)))*-1+($J13*IF(LEN($E13)=4,HLOOKUP($E13+W$2,Vychodiská!$J$9:$BH$15,6),HLOOKUP(VALUE(RIGHT($E13,4))+W$2,Vychodiská!$J$9:$BH$15,6,0)))*-1+($K13*IF(LEN($E13)=4,HLOOKUP($E13+W$2,Vychodiská!$J$9:$BH$15,7),HLOOKUP(VALUE(RIGHT($E13,4))+W$2,Vychodiská!$J$9:$BH$15,7,0)))*-1</f>
        <v>11165.247620493905</v>
      </c>
      <c r="X13" s="73">
        <f>($F13*IF(LEN($E13)=4,HLOOKUP($E13+X$2,Vychodiská!$J$9:$BH$15,2,0),HLOOKUP(VALUE(RIGHT($E13,4))+X$2,Vychodiská!$J$9:$BH$15,2,0)))*-1+($G13*IF(LEN($E13)=4,HLOOKUP($E13+X$2,Vychodiská!$J$9:$BH$15,3,0),HLOOKUP(VALUE(RIGHT($E13,4))+X$2,Vychodiská!$J$9:$BH$15,3,0)))*-1+($H13*IF(LEN($E13)=4,HLOOKUP($E13+X$2,Vychodiská!$J$9:$BH$15,4,0),HLOOKUP(VALUE(RIGHT($E13,4))+X$2,Vychodiská!$J$9:$BH$15,4,0)))*-1+($I13*IF(LEN($E13)=4,HLOOKUP($E13+X$2,Vychodiská!$J$9:$BH$15,5,0),HLOOKUP(VALUE(RIGHT($E13,4))+X$2,Vychodiská!$J$9:$BH$15,5,0)))*-1+($J13*IF(LEN($E13)=4,HLOOKUP($E13+X$2,Vychodiská!$J$9:$BH$15,6),HLOOKUP(VALUE(RIGHT($E13,4))+X$2,Vychodiská!$J$9:$BH$15,6,0)))*-1+($K13*IF(LEN($E13)=4,HLOOKUP($E13+X$2,Vychodiská!$J$9:$BH$15,7),HLOOKUP(VALUE(RIGHT($E13,4))+X$2,Vychodiská!$J$9:$BH$15,7,0)))*-1</f>
        <v>11299.230591939831</v>
      </c>
      <c r="Y13" s="73">
        <f>($F13*IF(LEN($E13)=4,HLOOKUP($E13+Y$2,Vychodiská!$J$9:$BH$15,2,0),HLOOKUP(VALUE(RIGHT($E13,4))+Y$2,Vychodiská!$J$9:$BH$15,2,0)))*-1+($G13*IF(LEN($E13)=4,HLOOKUP($E13+Y$2,Vychodiská!$J$9:$BH$15,3,0),HLOOKUP(VALUE(RIGHT($E13,4))+Y$2,Vychodiská!$J$9:$BH$15,3,0)))*-1+($H13*IF(LEN($E13)=4,HLOOKUP($E13+Y$2,Vychodiská!$J$9:$BH$15,4,0),HLOOKUP(VALUE(RIGHT($E13,4))+Y$2,Vychodiská!$J$9:$BH$15,4,0)))*-1+($I13*IF(LEN($E13)=4,HLOOKUP($E13+Y$2,Vychodiská!$J$9:$BH$15,5,0),HLOOKUP(VALUE(RIGHT($E13,4))+Y$2,Vychodiská!$J$9:$BH$15,5,0)))*-1+($J13*IF(LEN($E13)=4,HLOOKUP($E13+Y$2,Vychodiská!$J$9:$BH$15,6),HLOOKUP(VALUE(RIGHT($E13,4))+Y$2,Vychodiská!$J$9:$BH$15,6,0)))*-1+($K13*IF(LEN($E13)=4,HLOOKUP($E13+Y$2,Vychodiská!$J$9:$BH$15,7),HLOOKUP(VALUE(RIGHT($E13,4))+Y$2,Vychodiská!$J$9:$BH$15,7,0)))*-1</f>
        <v>11434.821359043108</v>
      </c>
      <c r="Z13" s="73">
        <f>($F13*IF(LEN($E13)=4,HLOOKUP($E13+Z$2,Vychodiská!$J$9:$BH$15,2,0),HLOOKUP(VALUE(RIGHT($E13,4))+Z$2,Vychodiská!$J$9:$BH$15,2,0)))*-1+($G13*IF(LEN($E13)=4,HLOOKUP($E13+Z$2,Vychodiská!$J$9:$BH$15,3,0),HLOOKUP(VALUE(RIGHT($E13,4))+Z$2,Vychodiská!$J$9:$BH$15,3,0)))*-1+($H13*IF(LEN($E13)=4,HLOOKUP($E13+Z$2,Vychodiská!$J$9:$BH$15,4,0),HLOOKUP(VALUE(RIGHT($E13,4))+Z$2,Vychodiská!$J$9:$BH$15,4,0)))*-1+($I13*IF(LEN($E13)=4,HLOOKUP($E13+Z$2,Vychodiská!$J$9:$BH$15,5,0),HLOOKUP(VALUE(RIGHT($E13,4))+Z$2,Vychodiská!$J$9:$BH$15,5,0)))*-1+($J13*IF(LEN($E13)=4,HLOOKUP($E13+Z$2,Vychodiská!$J$9:$BH$15,6),HLOOKUP(VALUE(RIGHT($E13,4))+Z$2,Vychodiská!$J$9:$BH$15,6,0)))*-1+($K13*IF(LEN($E13)=4,HLOOKUP($E13+Z$2,Vychodiská!$J$9:$BH$15,7),HLOOKUP(VALUE(RIGHT($E13,4))+Z$2,Vychodiská!$J$9:$BH$15,7,0)))*-1</f>
        <v>11572.039215351628</v>
      </c>
      <c r="AA13" s="73">
        <f>($F13*IF(LEN($E13)=4,HLOOKUP($E13+AA$2,Vychodiská!$J$9:$BH$15,2,0),HLOOKUP(VALUE(RIGHT($E13,4))+AA$2,Vychodiská!$J$9:$BH$15,2,0)))*-1+($G13*IF(LEN($E13)=4,HLOOKUP($E13+AA$2,Vychodiská!$J$9:$BH$15,3,0),HLOOKUP(VALUE(RIGHT($E13,4))+AA$2,Vychodiská!$J$9:$BH$15,3,0)))*-1+($H13*IF(LEN($E13)=4,HLOOKUP($E13+AA$2,Vychodiská!$J$9:$BH$15,4,0),HLOOKUP(VALUE(RIGHT($E13,4))+AA$2,Vychodiská!$J$9:$BH$15,4,0)))*-1+($I13*IF(LEN($E13)=4,HLOOKUP($E13+AA$2,Vychodiská!$J$9:$BH$15,5,0),HLOOKUP(VALUE(RIGHT($E13,4))+AA$2,Vychodiská!$J$9:$BH$15,5,0)))*-1+($J13*IF(LEN($E13)=4,HLOOKUP($E13+AA$2,Vychodiská!$J$9:$BH$15,6),HLOOKUP(VALUE(RIGHT($E13,4))+AA$2,Vychodiská!$J$9:$BH$15,6,0)))*-1+($K13*IF(LEN($E13)=4,HLOOKUP($E13+AA$2,Vychodiská!$J$9:$BH$15,7),HLOOKUP(VALUE(RIGHT($E13,4))+AA$2,Vychodiská!$J$9:$BH$15,7,0)))*-1</f>
        <v>11687.759607505144</v>
      </c>
      <c r="AB13" s="73">
        <f>($F13*IF(LEN($E13)=4,HLOOKUP($E13+AB$2,Vychodiská!$J$9:$BH$15,2,0),HLOOKUP(VALUE(RIGHT($E13,4))+AB$2,Vychodiská!$J$9:$BH$15,2,0)))*-1+($G13*IF(LEN($E13)=4,HLOOKUP($E13+AB$2,Vychodiská!$J$9:$BH$15,3,0),HLOOKUP(VALUE(RIGHT($E13,4))+AB$2,Vychodiská!$J$9:$BH$15,3,0)))*-1+($H13*IF(LEN($E13)=4,HLOOKUP($E13+AB$2,Vychodiská!$J$9:$BH$15,4,0),HLOOKUP(VALUE(RIGHT($E13,4))+AB$2,Vychodiská!$J$9:$BH$15,4,0)))*-1+($I13*IF(LEN($E13)=4,HLOOKUP($E13+AB$2,Vychodiská!$J$9:$BH$15,5,0),HLOOKUP(VALUE(RIGHT($E13,4))+AB$2,Vychodiská!$J$9:$BH$15,5,0)))*-1+($J13*IF(LEN($E13)=4,HLOOKUP($E13+AB$2,Vychodiská!$J$9:$BH$15,6),HLOOKUP(VALUE(RIGHT($E13,4))+AB$2,Vychodiská!$J$9:$BH$15,6,0)))*-1+($K13*IF(LEN($E13)=4,HLOOKUP($E13+AB$2,Vychodiská!$J$9:$BH$15,7),HLOOKUP(VALUE(RIGHT($E13,4))+AB$2,Vychodiská!$J$9:$BH$15,7,0)))*-1</f>
        <v>11804.637203580194</v>
      </c>
      <c r="AC13" s="73">
        <f>($F13*IF(LEN($E13)=4,HLOOKUP($E13+AC$2,Vychodiská!$J$9:$BH$15,2,0),HLOOKUP(VALUE(RIGHT($E13,4))+AC$2,Vychodiská!$J$9:$BH$15,2,0)))*-1+($G13*IF(LEN($E13)=4,HLOOKUP($E13+AC$2,Vychodiská!$J$9:$BH$15,3,0),HLOOKUP(VALUE(RIGHT($E13,4))+AC$2,Vychodiská!$J$9:$BH$15,3,0)))*-1+($H13*IF(LEN($E13)=4,HLOOKUP($E13+AC$2,Vychodiská!$J$9:$BH$15,4,0),HLOOKUP(VALUE(RIGHT($E13,4))+AC$2,Vychodiská!$J$9:$BH$15,4,0)))*-1+($I13*IF(LEN($E13)=4,HLOOKUP($E13+AC$2,Vychodiská!$J$9:$BH$15,5,0),HLOOKUP(VALUE(RIGHT($E13,4))+AC$2,Vychodiská!$J$9:$BH$15,5,0)))*-1+($J13*IF(LEN($E13)=4,HLOOKUP($E13+AC$2,Vychodiská!$J$9:$BH$15,6),HLOOKUP(VALUE(RIGHT($E13,4))+AC$2,Vychodiská!$J$9:$BH$15,6,0)))*-1+($K13*IF(LEN($E13)=4,HLOOKUP($E13+AC$2,Vychodiská!$J$9:$BH$15,7),HLOOKUP(VALUE(RIGHT($E13,4))+AC$2,Vychodiská!$J$9:$BH$15,7,0)))*-1</f>
        <v>11922.683575615998</v>
      </c>
      <c r="AD13" s="73">
        <f>($F13*IF(LEN($E13)=4,HLOOKUP($E13+AD$2,Vychodiská!$J$9:$BH$15,2,0),HLOOKUP(VALUE(RIGHT($E13,4))+AD$2,Vychodiská!$J$9:$BH$15,2,0)))*-1+($G13*IF(LEN($E13)=4,HLOOKUP($E13+AD$2,Vychodiská!$J$9:$BH$15,3,0),HLOOKUP(VALUE(RIGHT($E13,4))+AD$2,Vychodiská!$J$9:$BH$15,3,0)))*-1+($H13*IF(LEN($E13)=4,HLOOKUP($E13+AD$2,Vychodiská!$J$9:$BH$15,4,0),HLOOKUP(VALUE(RIGHT($E13,4))+AD$2,Vychodiská!$J$9:$BH$15,4,0)))*-1+($I13*IF(LEN($E13)=4,HLOOKUP($E13+AD$2,Vychodiská!$J$9:$BH$15,5,0),HLOOKUP(VALUE(RIGHT($E13,4))+AD$2,Vychodiská!$J$9:$BH$15,5,0)))*-1+($J13*IF(LEN($E13)=4,HLOOKUP($E13+AD$2,Vychodiská!$J$9:$BH$15,6),HLOOKUP(VALUE(RIGHT($E13,4))+AD$2,Vychodiská!$J$9:$BH$15,6,0)))*-1+($K13*IF(LEN($E13)=4,HLOOKUP($E13+AD$2,Vychodiská!$J$9:$BH$15,7),HLOOKUP(VALUE(RIGHT($E13,4))+AD$2,Vychodiská!$J$9:$BH$15,7,0)))*-1</f>
        <v>12041.910411372159</v>
      </c>
      <c r="AE13" s="73">
        <f>($F13*IF(LEN($E13)=4,HLOOKUP($E13+AE$2,Vychodiská!$J$9:$BH$15,2,0),HLOOKUP(VALUE(RIGHT($E13,4))+AE$2,Vychodiská!$J$9:$BH$15,2,0)))*-1+($G13*IF(LEN($E13)=4,HLOOKUP($E13+AE$2,Vychodiská!$J$9:$BH$15,3,0),HLOOKUP(VALUE(RIGHT($E13,4))+AE$2,Vychodiská!$J$9:$BH$15,3,0)))*-1+($H13*IF(LEN($E13)=4,HLOOKUP($E13+AE$2,Vychodiská!$J$9:$BH$15,4,0),HLOOKUP(VALUE(RIGHT($E13,4))+AE$2,Vychodiská!$J$9:$BH$15,4,0)))*-1+($I13*IF(LEN($E13)=4,HLOOKUP($E13+AE$2,Vychodiská!$J$9:$BH$15,5,0),HLOOKUP(VALUE(RIGHT($E13,4))+AE$2,Vychodiská!$J$9:$BH$15,5,0)))*-1+($J13*IF(LEN($E13)=4,HLOOKUP($E13+AE$2,Vychodiská!$J$9:$BH$15,6),HLOOKUP(VALUE(RIGHT($E13,4))+AE$2,Vychodiská!$J$9:$BH$15,6,0)))*-1+($K13*IF(LEN($E13)=4,HLOOKUP($E13+AE$2,Vychodiská!$J$9:$BH$15,7),HLOOKUP(VALUE(RIGHT($E13,4))+AE$2,Vychodiská!$J$9:$BH$15,7,0)))*-1</f>
        <v>12162.329515485877</v>
      </c>
      <c r="AF13" s="73">
        <f>($F13*IF(LEN($E13)=4,HLOOKUP($E13+AF$2,Vychodiská!$J$9:$BH$15,2,0),HLOOKUP(VALUE(RIGHT($E13,4))+AF$2,Vychodiská!$J$9:$BH$15,2,0)))*-1+($G13*IF(LEN($E13)=4,HLOOKUP($E13+AF$2,Vychodiská!$J$9:$BH$15,3,0),HLOOKUP(VALUE(RIGHT($E13,4))+AF$2,Vychodiská!$J$9:$BH$15,3,0)))*-1+($H13*IF(LEN($E13)=4,HLOOKUP($E13+AF$2,Vychodiská!$J$9:$BH$15,4,0),HLOOKUP(VALUE(RIGHT($E13,4))+AF$2,Vychodiská!$J$9:$BH$15,4,0)))*-1+($I13*IF(LEN($E13)=4,HLOOKUP($E13+AF$2,Vychodiská!$J$9:$BH$15,5,0),HLOOKUP(VALUE(RIGHT($E13,4))+AF$2,Vychodiská!$J$9:$BH$15,5,0)))*-1+($J13*IF(LEN($E13)=4,HLOOKUP($E13+AF$2,Vychodiská!$J$9:$BH$15,6),HLOOKUP(VALUE(RIGHT($E13,4))+AF$2,Vychodiská!$J$9:$BH$15,6,0)))*-1+($K13*IF(LEN($E13)=4,HLOOKUP($E13+AF$2,Vychodiská!$J$9:$BH$15,7),HLOOKUP(VALUE(RIGHT($E13,4))+AF$2,Vychodiská!$J$9:$BH$15,7,0)))*-1</f>
        <v>12283.952810640738</v>
      </c>
      <c r="AG13" s="73">
        <f>($F13*IF(LEN($E13)=4,HLOOKUP($E13+AG$2,Vychodiská!$J$9:$BH$15,2,0),HLOOKUP(VALUE(RIGHT($E13,4))+AG$2,Vychodiská!$J$9:$BH$15,2,0)))*-1+($G13*IF(LEN($E13)=4,HLOOKUP($E13+AG$2,Vychodiská!$J$9:$BH$15,3,0),HLOOKUP(VALUE(RIGHT($E13,4))+AG$2,Vychodiská!$J$9:$BH$15,3,0)))*-1+($H13*IF(LEN($E13)=4,HLOOKUP($E13+AG$2,Vychodiská!$J$9:$BH$15,4,0),HLOOKUP(VALUE(RIGHT($E13,4))+AG$2,Vychodiská!$J$9:$BH$15,4,0)))*-1+($I13*IF(LEN($E13)=4,HLOOKUP($E13+AG$2,Vychodiská!$J$9:$BH$15,5,0),HLOOKUP(VALUE(RIGHT($E13,4))+AG$2,Vychodiská!$J$9:$BH$15,5,0)))*-1+($J13*IF(LEN($E13)=4,HLOOKUP($E13+AG$2,Vychodiská!$J$9:$BH$15,6),HLOOKUP(VALUE(RIGHT($E13,4))+AG$2,Vychodiská!$J$9:$BH$15,6,0)))*-1+($K13*IF(LEN($E13)=4,HLOOKUP($E13+AG$2,Vychodiská!$J$9:$BH$15,7),HLOOKUP(VALUE(RIGHT($E13,4))+AG$2,Vychodiská!$J$9:$BH$15,7,0)))*-1</f>
        <v>12406.792338747144</v>
      </c>
      <c r="AH13" s="73">
        <f>($F13*IF(LEN($E13)=4,HLOOKUP($E13+AH$2,Vychodiská!$J$9:$BH$15,2,0),HLOOKUP(VALUE(RIGHT($E13,4))+AH$2,Vychodiská!$J$9:$BH$15,2,0)))*-1+($G13*IF(LEN($E13)=4,HLOOKUP($E13+AH$2,Vychodiská!$J$9:$BH$15,3,0),HLOOKUP(VALUE(RIGHT($E13,4))+AH$2,Vychodiská!$J$9:$BH$15,3,0)))*-1+($H13*IF(LEN($E13)=4,HLOOKUP($E13+AH$2,Vychodiská!$J$9:$BH$15,4,0),HLOOKUP(VALUE(RIGHT($E13,4))+AH$2,Vychodiská!$J$9:$BH$15,4,0)))*-1+($I13*IF(LEN($E13)=4,HLOOKUP($E13+AH$2,Vychodiská!$J$9:$BH$15,5,0),HLOOKUP(VALUE(RIGHT($E13,4))+AH$2,Vychodiská!$J$9:$BH$15,5,0)))*-1+($J13*IF(LEN($E13)=4,HLOOKUP($E13+AH$2,Vychodiská!$J$9:$BH$15,6),HLOOKUP(VALUE(RIGHT($E13,4))+AH$2,Vychodiská!$J$9:$BH$15,6,0)))*-1+($K13*IF(LEN($E13)=4,HLOOKUP($E13+AH$2,Vychodiská!$J$9:$BH$15,7),HLOOKUP(VALUE(RIGHT($E13,4))+AH$2,Vychodiská!$J$9:$BH$15,7,0)))*-1</f>
        <v>12530.860262134614</v>
      </c>
      <c r="AI13" s="73">
        <f>($F13*IF(LEN($E13)=4,HLOOKUP($E13+AI$2,Vychodiská!$J$9:$BH$15,2,0),HLOOKUP(VALUE(RIGHT($E13,4))+AI$2,Vychodiská!$J$9:$BH$15,2,0)))*-1+($G13*IF(LEN($E13)=4,HLOOKUP($E13+AI$2,Vychodiská!$J$9:$BH$15,3,0),HLOOKUP(VALUE(RIGHT($E13,4))+AI$2,Vychodiská!$J$9:$BH$15,3,0)))*-1+($H13*IF(LEN($E13)=4,HLOOKUP($E13+AI$2,Vychodiská!$J$9:$BH$15,4,0),HLOOKUP(VALUE(RIGHT($E13,4))+AI$2,Vychodiská!$J$9:$BH$15,4,0)))*-1+($I13*IF(LEN($E13)=4,HLOOKUP($E13+AI$2,Vychodiská!$J$9:$BH$15,5,0),HLOOKUP(VALUE(RIGHT($E13,4))+AI$2,Vychodiská!$J$9:$BH$15,5,0)))*-1+($J13*IF(LEN($E13)=4,HLOOKUP($E13+AI$2,Vychodiská!$J$9:$BH$15,6),HLOOKUP(VALUE(RIGHT($E13,4))+AI$2,Vychodiská!$J$9:$BH$15,6,0)))*-1+($K13*IF(LEN($E13)=4,HLOOKUP($E13+AI$2,Vychodiská!$J$9:$BH$15,7),HLOOKUP(VALUE(RIGHT($E13,4))+AI$2,Vychodiská!$J$9:$BH$15,7,0)))*-1</f>
        <v>12656.168864755962</v>
      </c>
      <c r="AJ13" s="73">
        <f>($F13*IF(LEN($E13)=4,HLOOKUP($E13+AJ$2,Vychodiská!$J$9:$BH$15,2,0),HLOOKUP(VALUE(RIGHT($E13,4))+AJ$2,Vychodiská!$J$9:$BH$15,2,0)))*-1+($G13*IF(LEN($E13)=4,HLOOKUP($E13+AJ$2,Vychodiská!$J$9:$BH$15,3,0),HLOOKUP(VALUE(RIGHT($E13,4))+AJ$2,Vychodiská!$J$9:$BH$15,3,0)))*-1+($H13*IF(LEN($E13)=4,HLOOKUP($E13+AJ$2,Vychodiská!$J$9:$BH$15,4,0),HLOOKUP(VALUE(RIGHT($E13,4))+AJ$2,Vychodiská!$J$9:$BH$15,4,0)))*-1+($I13*IF(LEN($E13)=4,HLOOKUP($E13+AJ$2,Vychodiská!$J$9:$BH$15,5,0),HLOOKUP(VALUE(RIGHT($E13,4))+AJ$2,Vychodiská!$J$9:$BH$15,5,0)))*-1+($J13*IF(LEN($E13)=4,HLOOKUP($E13+AJ$2,Vychodiská!$J$9:$BH$15,6),HLOOKUP(VALUE(RIGHT($E13,4))+AJ$2,Vychodiská!$J$9:$BH$15,6,0)))*-1+($K13*IF(LEN($E13)=4,HLOOKUP($E13+AJ$2,Vychodiská!$J$9:$BH$15,7),HLOOKUP(VALUE(RIGHT($E13,4))+AJ$2,Vychodiská!$J$9:$BH$15,7,0)))*-1</f>
        <v>12782.73055340352</v>
      </c>
      <c r="AK13" s="73">
        <f>($F13*IF(LEN($E13)=4,HLOOKUP($E13+AK$2,Vychodiská!$J$9:$BH$15,2,0),HLOOKUP(VALUE(RIGHT($E13,4))+AK$2,Vychodiská!$J$9:$BH$15,2,0)))*-1+($G13*IF(LEN($E13)=4,HLOOKUP($E13+AK$2,Vychodiská!$J$9:$BH$15,3,0),HLOOKUP(VALUE(RIGHT($E13,4))+AK$2,Vychodiská!$J$9:$BH$15,3,0)))*-1+($H13*IF(LEN($E13)=4,HLOOKUP($E13+AK$2,Vychodiská!$J$9:$BH$15,4,0),HLOOKUP(VALUE(RIGHT($E13,4))+AK$2,Vychodiská!$J$9:$BH$15,4,0)))*-1+($I13*IF(LEN($E13)=4,HLOOKUP($E13+AK$2,Vychodiská!$J$9:$BH$15,5,0),HLOOKUP(VALUE(RIGHT($E13,4))+AK$2,Vychodiská!$J$9:$BH$15,5,0)))*-1+($J13*IF(LEN($E13)=4,HLOOKUP($E13+AK$2,Vychodiská!$J$9:$BH$15,6),HLOOKUP(VALUE(RIGHT($E13,4))+AK$2,Vychodiská!$J$9:$BH$15,6,0)))*-1+($K13*IF(LEN($E13)=4,HLOOKUP($E13+AK$2,Vychodiská!$J$9:$BH$15,7),HLOOKUP(VALUE(RIGHT($E13,4))+AK$2,Vychodiská!$J$9:$BH$15,7,0)))*-1</f>
        <v>12948.906050597765</v>
      </c>
      <c r="AL13" s="73">
        <f>($F13*IF(LEN($E13)=4,HLOOKUP($E13+AL$2,Vychodiská!$J$9:$BH$15,2,0),HLOOKUP(VALUE(RIGHT($E13,4))+AL$2,Vychodiská!$J$9:$BH$15,2,0)))*-1+($G13*IF(LEN($E13)=4,HLOOKUP($E13+AL$2,Vychodiská!$J$9:$BH$15,3,0),HLOOKUP(VALUE(RIGHT($E13,4))+AL$2,Vychodiská!$J$9:$BH$15,3,0)))*-1+($H13*IF(LEN($E13)=4,HLOOKUP($E13+AL$2,Vychodiská!$J$9:$BH$15,4,0),HLOOKUP(VALUE(RIGHT($E13,4))+AL$2,Vychodiská!$J$9:$BH$15,4,0)))*-1+($I13*IF(LEN($E13)=4,HLOOKUP($E13+AL$2,Vychodiská!$J$9:$BH$15,5,0),HLOOKUP(VALUE(RIGHT($E13,4))+AL$2,Vychodiská!$J$9:$BH$15,5,0)))*-1+($J13*IF(LEN($E13)=4,HLOOKUP($E13+AL$2,Vychodiská!$J$9:$BH$15,6),HLOOKUP(VALUE(RIGHT($E13,4))+AL$2,Vychodiská!$J$9:$BH$15,6,0)))*-1+($K13*IF(LEN($E13)=4,HLOOKUP($E13+AL$2,Vychodiská!$J$9:$BH$15,7),HLOOKUP(VALUE(RIGHT($E13,4))+AL$2,Vychodiská!$J$9:$BH$15,7,0)))*-1</f>
        <v>13117.241829255536</v>
      </c>
      <c r="AM13" s="73">
        <f>($F13*IF(LEN($E13)=4,HLOOKUP($E13+AM$2,Vychodiská!$J$9:$BH$15,2,0),HLOOKUP(VALUE(RIGHT($E13,4))+AM$2,Vychodiská!$J$9:$BH$15,2,0)))*-1+($G13*IF(LEN($E13)=4,HLOOKUP($E13+AM$2,Vychodiská!$J$9:$BH$15,3,0),HLOOKUP(VALUE(RIGHT($E13,4))+AM$2,Vychodiská!$J$9:$BH$15,3,0)))*-1+($H13*IF(LEN($E13)=4,HLOOKUP($E13+AM$2,Vychodiská!$J$9:$BH$15,4,0),HLOOKUP(VALUE(RIGHT($E13,4))+AM$2,Vychodiská!$J$9:$BH$15,4,0)))*-1+($I13*IF(LEN($E13)=4,HLOOKUP($E13+AM$2,Vychodiská!$J$9:$BH$15,5,0),HLOOKUP(VALUE(RIGHT($E13,4))+AM$2,Vychodiská!$J$9:$BH$15,5,0)))*-1+($J13*IF(LEN($E13)=4,HLOOKUP($E13+AM$2,Vychodiská!$J$9:$BH$15,6),HLOOKUP(VALUE(RIGHT($E13,4))+AM$2,Vychodiská!$J$9:$BH$15,6,0)))*-1+($K13*IF(LEN($E13)=4,HLOOKUP($E13+AM$2,Vychodiská!$J$9:$BH$15,7),HLOOKUP(VALUE(RIGHT($E13,4))+AM$2,Vychodiská!$J$9:$BH$15,7,0)))*-1</f>
        <v>13287.765973035855</v>
      </c>
      <c r="AN13" s="73">
        <f>($F13*IF(LEN($E13)=4,HLOOKUP($E13+AN$2,Vychodiská!$J$9:$BH$15,2,0),HLOOKUP(VALUE(RIGHT($E13,4))+AN$2,Vychodiská!$J$9:$BH$15,2,0)))*-1+($G13*IF(LEN($E13)=4,HLOOKUP($E13+AN$2,Vychodiská!$J$9:$BH$15,3,0),HLOOKUP(VALUE(RIGHT($E13,4))+AN$2,Vychodiská!$J$9:$BH$15,3,0)))*-1+($H13*IF(LEN($E13)=4,HLOOKUP($E13+AN$2,Vychodiská!$J$9:$BH$15,4,0),HLOOKUP(VALUE(RIGHT($E13,4))+AN$2,Vychodiská!$J$9:$BH$15,4,0)))*-1+($I13*IF(LEN($E13)=4,HLOOKUP($E13+AN$2,Vychodiská!$J$9:$BH$15,5,0),HLOOKUP(VALUE(RIGHT($E13,4))+AN$2,Vychodiská!$J$9:$BH$15,5,0)))*-1+($J13*IF(LEN($E13)=4,HLOOKUP($E13+AN$2,Vychodiská!$J$9:$BH$15,6),HLOOKUP(VALUE(RIGHT($E13,4))+AN$2,Vychodiská!$J$9:$BH$15,6,0)))*-1+($K13*IF(LEN($E13)=4,HLOOKUP($E13+AN$2,Vychodiská!$J$9:$BH$15,7),HLOOKUP(VALUE(RIGHT($E13,4))+AN$2,Vychodiská!$J$9:$BH$15,7,0)))*-1</f>
        <v>13460.506930685322</v>
      </c>
      <c r="AO13" s="74">
        <f>($F13*IF(LEN($E13)=4,HLOOKUP($E13+AO$2,Vychodiská!$J$9:$BH$15,2,0),HLOOKUP(VALUE(RIGHT($E13,4))+AO$2,Vychodiská!$J$9:$BH$15,2,0)))*-1+($G13*IF(LEN($E13)=4,HLOOKUP($E13+AO$2,Vychodiská!$J$9:$BH$15,3,0),HLOOKUP(VALUE(RIGHT($E13,4))+AO$2,Vychodiská!$J$9:$BH$15,3,0)))*-1+($H13*IF(LEN($E13)=4,HLOOKUP($E13+AO$2,Vychodiská!$J$9:$BH$15,4,0),HLOOKUP(VALUE(RIGHT($E13,4))+AO$2,Vychodiská!$J$9:$BH$15,4,0)))*-1+($I13*IF(LEN($E13)=4,HLOOKUP($E13+AO$2,Vychodiská!$J$9:$BH$15,5,0),HLOOKUP(VALUE(RIGHT($E13,4))+AO$2,Vychodiská!$J$9:$BH$15,5,0)))*-1+($J13*IF(LEN($E13)=4,HLOOKUP($E13+AO$2,Vychodiská!$J$9:$BH$15,6),HLOOKUP(VALUE(RIGHT($E13,4))+AO$2,Vychodiská!$J$9:$BH$15,6,0)))*-1+($K13*IF(LEN($E13)=4,HLOOKUP($E13+AO$2,Vychodiská!$J$9:$BH$15,7),HLOOKUP(VALUE(RIGHT($E13,4))+AO$2,Vychodiská!$J$9:$BH$15,7,0)))*-1</f>
        <v>13635.493520784228</v>
      </c>
      <c r="AP13" s="73">
        <f t="shared" si="1"/>
        <v>9601.099268016178</v>
      </c>
      <c r="AQ13" s="73">
        <f>SUM($L13:M13)</f>
        <v>19365.417223588629</v>
      </c>
      <c r="AR13" s="73">
        <f>SUM($L13:N13)</f>
        <v>29295.72858440581</v>
      </c>
      <c r="AS13" s="73">
        <f>SUM($L13:O13)</f>
        <v>39394.855238356882</v>
      </c>
      <c r="AT13" s="73">
        <f>SUM($L13:P13)</f>
        <v>49665.667045425122</v>
      </c>
      <c r="AU13" s="73">
        <f>SUM($L13:Q13)</f>
        <v>60059.728594178181</v>
      </c>
      <c r="AV13" s="73">
        <f>SUM($L13:R13)</f>
        <v>70578.518881516269</v>
      </c>
      <c r="AW13" s="73">
        <f>SUM($L13:S13)</f>
        <v>81223.53465230242</v>
      </c>
      <c r="AX13" s="73">
        <f>SUM($L13:T13)</f>
        <v>91996.290612338009</v>
      </c>
      <c r="AY13" s="73">
        <f>SUM($L13:U13)</f>
        <v>102898.31964389402</v>
      </c>
      <c r="AZ13" s="73">
        <f>SUM($L13:V13)</f>
        <v>113931.17302382871</v>
      </c>
      <c r="BA13" s="73">
        <f>SUM($L13:W13)</f>
        <v>125096.42064432261</v>
      </c>
      <c r="BB13" s="73">
        <f>SUM($L13:X13)</f>
        <v>136395.65123626243</v>
      </c>
      <c r="BC13" s="73">
        <f>SUM($L13:Y13)</f>
        <v>147830.47259530553</v>
      </c>
      <c r="BD13" s="73">
        <f>SUM($L13:Z13)</f>
        <v>159402.51181065716</v>
      </c>
      <c r="BE13" s="73">
        <f>SUM($L13:AA13)</f>
        <v>171090.2714181623</v>
      </c>
      <c r="BF13" s="73">
        <f>SUM($L13:AB13)</f>
        <v>182894.90862174251</v>
      </c>
      <c r="BG13" s="73">
        <f>SUM($L13:AC13)</f>
        <v>194817.59219735849</v>
      </c>
      <c r="BH13" s="73">
        <f>SUM($L13:AD13)</f>
        <v>206859.50260873066</v>
      </c>
      <c r="BI13" s="73">
        <f>SUM($L13:AE13)</f>
        <v>219021.83212421654</v>
      </c>
      <c r="BJ13" s="73">
        <f>SUM($L13:AF13)</f>
        <v>231305.78493485728</v>
      </c>
      <c r="BK13" s="73">
        <f>SUM($L13:AG13)</f>
        <v>243712.57727360443</v>
      </c>
      <c r="BL13" s="73">
        <f>SUM($L13:AH13)</f>
        <v>256243.43753573904</v>
      </c>
      <c r="BM13" s="73">
        <f>SUM($L13:AI13)</f>
        <v>268899.60640049499</v>
      </c>
      <c r="BN13" s="73">
        <f>SUM($L13:AJ13)</f>
        <v>281682.33695389848</v>
      </c>
      <c r="BO13" s="73">
        <f>SUM($L13:AK13)</f>
        <v>294631.24300449627</v>
      </c>
      <c r="BP13" s="73">
        <f>SUM($L13:AL13)</f>
        <v>307748.48483375181</v>
      </c>
      <c r="BQ13" s="73">
        <f>SUM($L13:AM13)</f>
        <v>321036.25080678763</v>
      </c>
      <c r="BR13" s="73">
        <f>SUM($L13:AN13)</f>
        <v>334496.75773747294</v>
      </c>
      <c r="BS13" s="74">
        <f>SUM($L13:AO13)</f>
        <v>348132.25125825719</v>
      </c>
      <c r="BT13" s="76">
        <f>IF(CZ13=0,0,L13/((1+Vychodiská!$C$168)^emisie_ostatné!CZ13))</f>
        <v>8293.7905349454068</v>
      </c>
      <c r="BU13" s="73">
        <f>IF(DA13=0,0,M13/((1+Vychodiská!$C$168)^emisie_ostatné!DA13))</f>
        <v>8033.1285467042653</v>
      </c>
      <c r="BV13" s="73">
        <f>IF(DB13=0,0,N13/((1+Vychodiská!$C$168)^emisie_ostatné!DB13))</f>
        <v>7780.6587923792713</v>
      </c>
      <c r="BW13" s="73">
        <f>IF(DC13=0,0,O13/((1+Vychodiská!$C$168)^emisie_ostatné!DC13))</f>
        <v>7536.1238017616379</v>
      </c>
      <c r="BX13" s="73">
        <f>IF(DD13=0,0,P13/((1+Vychodiská!$C$168)^emisie_ostatné!DD13))</f>
        <v>7299.2741965634141</v>
      </c>
      <c r="BY13" s="73">
        <f>IF(DE13=0,0,Q13/((1+Vychodiská!$C$168)^emisie_ostatné!DE13))</f>
        <v>7035.109987544929</v>
      </c>
      <c r="BZ13" s="73">
        <f>IF(DF13=0,0,R13/((1+Vychodiská!$C$168)^emisie_ostatné!DF13))</f>
        <v>6780.5060070433019</v>
      </c>
      <c r="CA13" s="73">
        <f>IF(DG13=0,0,S13/((1+Vychodiská!$C$168)^emisie_ostatné!DG13))</f>
        <v>6535.1162658360208</v>
      </c>
      <c r="CB13" s="73">
        <f>IF(DH13=0,0,T13/((1+Vychodiská!$C$168)^emisie_ostatné!DH13))</f>
        <v>6298.6072962152884</v>
      </c>
      <c r="CC13" s="73">
        <f>IF(DI13=0,0,U13/((1+Vychodiská!$C$168)^emisie_ostatné!DI13))</f>
        <v>6070.6576988284514</v>
      </c>
      <c r="CD13" s="73">
        <f>IF(DJ13=0,0,V13/((1+Vychodiská!$C$168)^emisie_ostatné!DJ13))</f>
        <v>5850.9577059184676</v>
      </c>
      <c r="CE13" s="73">
        <f>IF(DK13=0,0,W13/((1+Vychodiská!$C$168)^emisie_ostatné!DK13))</f>
        <v>5639.2087603709442</v>
      </c>
      <c r="CF13" s="73">
        <f>IF(DL13=0,0,X13/((1+Vychodiská!$C$168)^emisie_ostatné!DL13))</f>
        <v>5435.123109995613</v>
      </c>
      <c r="CG13" s="73">
        <f>IF(DM13=0,0,Y13/((1+Vychodiská!$C$168)^emisie_ostatné!DM13))</f>
        <v>5238.4234164910094</v>
      </c>
      <c r="CH13" s="73">
        <f>IF(DN13=0,0,Z13/((1+Vychodiská!$C$168)^emisie_ostatné!DN13))</f>
        <v>5048.8423785608593</v>
      </c>
      <c r="CI13" s="73">
        <f>IF(DO13=0,0,AA13/((1+Vychodiská!$C$168)^emisie_ostatné!DO13))</f>
        <v>0</v>
      </c>
      <c r="CJ13" s="73">
        <f>IF(DP13=0,0,AB13/((1+Vychodiská!$C$168)^emisie_ostatné!DP13))</f>
        <v>0</v>
      </c>
      <c r="CK13" s="73">
        <f>IF(DQ13=0,0,AC13/((1+Vychodiská!$C$168)^emisie_ostatné!DQ13))</f>
        <v>0</v>
      </c>
      <c r="CL13" s="73">
        <f>IF(DR13=0,0,AD13/((1+Vychodiská!$C$168)^emisie_ostatné!DR13))</f>
        <v>0</v>
      </c>
      <c r="CM13" s="73">
        <f>IF(DS13=0,0,AE13/((1+Vychodiská!$C$168)^emisie_ostatné!DS13))</f>
        <v>0</v>
      </c>
      <c r="CN13" s="73">
        <f>IF(DT13=0,0,AF13/((1+Vychodiská!$C$168)^emisie_ostatné!DT13))</f>
        <v>0</v>
      </c>
      <c r="CO13" s="73">
        <f>IF(DU13=0,0,AG13/((1+Vychodiská!$C$168)^emisie_ostatné!DU13))</f>
        <v>0</v>
      </c>
      <c r="CP13" s="73">
        <f>IF(DV13=0,0,AH13/((1+Vychodiská!$C$168)^emisie_ostatné!DV13))</f>
        <v>0</v>
      </c>
      <c r="CQ13" s="73">
        <f>IF(DW13=0,0,AI13/((1+Vychodiská!$C$168)^emisie_ostatné!DW13))</f>
        <v>0</v>
      </c>
      <c r="CR13" s="73">
        <f>IF(DX13=0,0,AJ13/((1+Vychodiská!$C$168)^emisie_ostatné!DX13))</f>
        <v>0</v>
      </c>
      <c r="CS13" s="73">
        <f>IF(DY13=0,0,AK13/((1+Vychodiská!$C$168)^emisie_ostatné!DY13))</f>
        <v>0</v>
      </c>
      <c r="CT13" s="73">
        <f>IF(DZ13=0,0,AL13/((1+Vychodiská!$C$168)^emisie_ostatné!DZ13))</f>
        <v>0</v>
      </c>
      <c r="CU13" s="73">
        <f>IF(EA13=0,0,AM13/((1+Vychodiská!$C$168)^emisie_ostatné!EA13))</f>
        <v>0</v>
      </c>
      <c r="CV13" s="73">
        <f>IF(EB13=0,0,AN13/((1+Vychodiská!$C$168)^emisie_ostatné!EB13))</f>
        <v>0</v>
      </c>
      <c r="CW13" s="74">
        <f>IF(EC13=0,0,AO13/((1+Vychodiská!$C$168)^emisie_ostatné!EC13))</f>
        <v>0</v>
      </c>
      <c r="CX13" s="77">
        <f t="shared" si="4"/>
        <v>98875.528499158885</v>
      </c>
      <c r="CY13" s="73"/>
      <c r="CZ13" s="78">
        <f t="shared" si="2"/>
        <v>3</v>
      </c>
      <c r="DA13" s="78">
        <f t="shared" ref="DA13:EC13" si="13">IF(CZ13=0,0,IF(DA$2&gt;$D13,0,CZ13+1))</f>
        <v>4</v>
      </c>
      <c r="DB13" s="78">
        <f t="shared" si="13"/>
        <v>5</v>
      </c>
      <c r="DC13" s="78">
        <f t="shared" si="13"/>
        <v>6</v>
      </c>
      <c r="DD13" s="78">
        <f t="shared" si="13"/>
        <v>7</v>
      </c>
      <c r="DE13" s="78">
        <f t="shared" si="13"/>
        <v>8</v>
      </c>
      <c r="DF13" s="78">
        <f t="shared" si="13"/>
        <v>9</v>
      </c>
      <c r="DG13" s="78">
        <f t="shared" si="13"/>
        <v>10</v>
      </c>
      <c r="DH13" s="78">
        <f t="shared" si="13"/>
        <v>11</v>
      </c>
      <c r="DI13" s="78">
        <f t="shared" si="13"/>
        <v>12</v>
      </c>
      <c r="DJ13" s="78">
        <f t="shared" si="13"/>
        <v>13</v>
      </c>
      <c r="DK13" s="78">
        <f t="shared" si="13"/>
        <v>14</v>
      </c>
      <c r="DL13" s="78">
        <f t="shared" si="13"/>
        <v>15</v>
      </c>
      <c r="DM13" s="78">
        <f t="shared" si="13"/>
        <v>16</v>
      </c>
      <c r="DN13" s="78">
        <f t="shared" si="13"/>
        <v>17</v>
      </c>
      <c r="DO13" s="78">
        <f t="shared" si="13"/>
        <v>0</v>
      </c>
      <c r="DP13" s="78">
        <f t="shared" si="13"/>
        <v>0</v>
      </c>
      <c r="DQ13" s="78">
        <f t="shared" si="13"/>
        <v>0</v>
      </c>
      <c r="DR13" s="78">
        <f t="shared" si="13"/>
        <v>0</v>
      </c>
      <c r="DS13" s="78">
        <f t="shared" si="13"/>
        <v>0</v>
      </c>
      <c r="DT13" s="78">
        <f t="shared" si="13"/>
        <v>0</v>
      </c>
      <c r="DU13" s="78">
        <f t="shared" si="13"/>
        <v>0</v>
      </c>
      <c r="DV13" s="78">
        <f t="shared" si="13"/>
        <v>0</v>
      </c>
      <c r="DW13" s="78">
        <f t="shared" si="13"/>
        <v>0</v>
      </c>
      <c r="DX13" s="78">
        <f t="shared" si="13"/>
        <v>0</v>
      </c>
      <c r="DY13" s="78">
        <f t="shared" si="13"/>
        <v>0</v>
      </c>
      <c r="DZ13" s="78">
        <f t="shared" si="13"/>
        <v>0</v>
      </c>
      <c r="EA13" s="78">
        <f t="shared" si="13"/>
        <v>0</v>
      </c>
      <c r="EB13" s="78">
        <f t="shared" si="13"/>
        <v>0</v>
      </c>
      <c r="EC13" s="79">
        <f t="shared" si="13"/>
        <v>0</v>
      </c>
    </row>
    <row r="14" spans="1:133" s="80" customFormat="1" ht="31" customHeight="1" x14ac:dyDescent="0.35">
      <c r="A14" s="70">
        <v>12</v>
      </c>
      <c r="B14" s="71" t="s">
        <v>63</v>
      </c>
      <c r="C14" s="71" t="str">
        <f>INDEX(Data!$D$3:$D$29,MATCH(emisie_ostatné!A14,Data!$A$3:$A$29,0))</f>
        <v>Absorpčné tepelné čerpadlo (ATČ)</v>
      </c>
      <c r="D14" s="72">
        <f>INDEX(Data!$M$3:$M$29,MATCH(emisie_ostatné!A14,Data!$A$3:$A$29,0))</f>
        <v>20</v>
      </c>
      <c r="E14" s="72">
        <f>INDEX(Data!$J$3:$J$29,MATCH(emisie_ostatné!A14,Data!$A$3:$A$29,0))</f>
        <v>2027</v>
      </c>
      <c r="F14" s="72">
        <f>INDEX(Data!$O$3:$O$29,MATCH(emisie_ostatné!A14,Data!$A$3:$A$29,0))</f>
        <v>-7.2903000000000002</v>
      </c>
      <c r="G14" s="72">
        <f>INDEX(Data!$P$3:$P$29,MATCH(emisie_ostatné!A14,Data!$A$3:$A$29,0))</f>
        <v>-3.9800000000000002E-2</v>
      </c>
      <c r="H14" s="72">
        <f>INDEX(Data!$Q$3:$Q$29,MATCH(emisie_ostatné!A14,Data!$A$3:$A$29,0))</f>
        <v>0</v>
      </c>
      <c r="I14" s="72">
        <f>INDEX(Data!$R$3:$R$29,MATCH(emisie_ostatné!A14,Data!$A$3:$A$29,0))</f>
        <v>0</v>
      </c>
      <c r="J14" s="72">
        <f>INDEX(Data!$S$3:$S$29,MATCH(emisie_ostatné!A14,Data!$A$3:$A$29,0))</f>
        <v>-0.33139999999999997</v>
      </c>
      <c r="K14" s="74">
        <f>INDEX(Data!$T$3:$T$29,MATCH(emisie_ostatné!A14,Data!$A$3:$A$29,0))</f>
        <v>0</v>
      </c>
      <c r="L14" s="73">
        <f>($F14*IF(LEN($E14)=4,HLOOKUP($E14+L$2,Vychodiská!$J$9:$BH$15,2,0),HLOOKUP(VALUE(RIGHT($E14,4))+L$2,Vychodiská!$J$9:$BH$15,2,0)))*-1+($G14*IF(LEN($E14)=4,HLOOKUP($E14+L$2,Vychodiská!$J$9:$BH$15,3,0),HLOOKUP(VALUE(RIGHT($E14,4))+L$2,Vychodiská!$J$9:$BH$15,3,0)))*-1+($H14*IF(LEN($E14)=4,HLOOKUP($E14+L$2,Vychodiská!$J$9:$BH$15,4,0),HLOOKUP(VALUE(RIGHT($E14,4))+L$2,Vychodiská!$J$9:$BH$15,4,0)))*-1+($I14*IF(LEN($E14)=4,HLOOKUP($E14+L$2,Vychodiská!$J$9:$BH$15,5,0),HLOOKUP(VALUE(RIGHT($E14,4))+L$2,Vychodiská!$J$9:$BH$15,5,0)))*-1+($J14*IF(LEN($E14)=4,HLOOKUP($E14+L$2,Vychodiská!$J$9:$BH$15,6),HLOOKUP(VALUE(RIGHT($E14,4))+L$2,Vychodiská!$J$9:$BH$15,6,0)))*-1+($K14*IF(LEN($E14)=4,HLOOKUP($E14+L$2,Vychodiská!$J$9:$BH$15,7),HLOOKUP(VALUE(RIGHT($E14,4))+L$2,Vychodiská!$J$9:$BH$15,7,0)))*-1</f>
        <v>402056.27267327497</v>
      </c>
      <c r="M14" s="73">
        <f>($F14*IF(LEN($E14)=4,HLOOKUP($E14+M$2,Vychodiská!$J$9:$BH$15,2,0),HLOOKUP(VALUE(RIGHT($E14,4))+M$2,Vychodiská!$J$9:$BH$15,2,0)))*-1+($G14*IF(LEN($E14)=4,HLOOKUP($E14+M$2,Vychodiská!$J$9:$BH$15,3,0),HLOOKUP(VALUE(RIGHT($E14,4))+M$2,Vychodiská!$J$9:$BH$15,3,0)))*-1+($H14*IF(LEN($E14)=4,HLOOKUP($E14+M$2,Vychodiská!$J$9:$BH$15,4,0),HLOOKUP(VALUE(RIGHT($E14,4))+M$2,Vychodiská!$J$9:$BH$15,4,0)))*-1+($I14*IF(LEN($E14)=4,HLOOKUP($E14+M$2,Vychodiská!$J$9:$BH$15,5,0),HLOOKUP(VALUE(RIGHT($E14,4))+M$2,Vychodiská!$J$9:$BH$15,5,0)))*-1+($J14*IF(LEN($E14)=4,HLOOKUP($E14+M$2,Vychodiská!$J$9:$BH$15,6),HLOOKUP(VALUE(RIGHT($E14,4))+M$2,Vychodiská!$J$9:$BH$15,6,0)))*-1+($K14*IF(LEN($E14)=4,HLOOKUP($E14+M$2,Vychodiská!$J$9:$BH$15,7),HLOOKUP(VALUE(RIGHT($E14,4))+M$2,Vychodiská!$J$9:$BH$15,7,0)))*-1</f>
        <v>408891.2293087205</v>
      </c>
      <c r="N14" s="73">
        <f>($F14*IF(LEN($E14)=4,HLOOKUP($E14+N$2,Vychodiská!$J$9:$BH$15,2,0),HLOOKUP(VALUE(RIGHT($E14,4))+N$2,Vychodiská!$J$9:$BH$15,2,0)))*-1+($G14*IF(LEN($E14)=4,HLOOKUP($E14+N$2,Vychodiská!$J$9:$BH$15,3,0),HLOOKUP(VALUE(RIGHT($E14,4))+N$2,Vychodiská!$J$9:$BH$15,3,0)))*-1+($H14*IF(LEN($E14)=4,HLOOKUP($E14+N$2,Vychodiská!$J$9:$BH$15,4,0),HLOOKUP(VALUE(RIGHT($E14,4))+N$2,Vychodiská!$J$9:$BH$15,4,0)))*-1+($I14*IF(LEN($E14)=4,HLOOKUP($E14+N$2,Vychodiská!$J$9:$BH$15,5,0),HLOOKUP(VALUE(RIGHT($E14,4))+N$2,Vychodiská!$J$9:$BH$15,5,0)))*-1+($J14*IF(LEN($E14)=4,HLOOKUP($E14+N$2,Vychodiská!$J$9:$BH$15,6),HLOOKUP(VALUE(RIGHT($E14,4))+N$2,Vychodiská!$J$9:$BH$15,6,0)))*-1+($K14*IF(LEN($E14)=4,HLOOKUP($E14+N$2,Vychodiská!$J$9:$BH$15,7),HLOOKUP(VALUE(RIGHT($E14,4))+N$2,Vychodiská!$J$9:$BH$15,7,0)))*-1</f>
        <v>415842.38020696875</v>
      </c>
      <c r="O14" s="73">
        <f>($F14*IF(LEN($E14)=4,HLOOKUP($E14+O$2,Vychodiská!$J$9:$BH$15,2,0),HLOOKUP(VALUE(RIGHT($E14,4))+O$2,Vychodiská!$J$9:$BH$15,2,0)))*-1+($G14*IF(LEN($E14)=4,HLOOKUP($E14+O$2,Vychodiská!$J$9:$BH$15,3,0),HLOOKUP(VALUE(RIGHT($E14,4))+O$2,Vychodiská!$J$9:$BH$15,3,0)))*-1+($H14*IF(LEN($E14)=4,HLOOKUP($E14+O$2,Vychodiská!$J$9:$BH$15,4,0),HLOOKUP(VALUE(RIGHT($E14,4))+O$2,Vychodiská!$J$9:$BH$15,4,0)))*-1+($I14*IF(LEN($E14)=4,HLOOKUP($E14+O$2,Vychodiská!$J$9:$BH$15,5,0),HLOOKUP(VALUE(RIGHT($E14,4))+O$2,Vychodiská!$J$9:$BH$15,5,0)))*-1+($J14*IF(LEN($E14)=4,HLOOKUP($E14+O$2,Vychodiská!$J$9:$BH$15,6),HLOOKUP(VALUE(RIGHT($E14,4))+O$2,Vychodiská!$J$9:$BH$15,6,0)))*-1+($K14*IF(LEN($E14)=4,HLOOKUP($E14+O$2,Vychodiská!$J$9:$BH$15,7),HLOOKUP(VALUE(RIGHT($E14,4))+O$2,Vychodiská!$J$9:$BH$15,7,0)))*-1</f>
        <v>420832.48876945244</v>
      </c>
      <c r="P14" s="73">
        <f>($F14*IF(LEN($E14)=4,HLOOKUP($E14+P$2,Vychodiská!$J$9:$BH$15,2,0),HLOOKUP(VALUE(RIGHT($E14,4))+P$2,Vychodiská!$J$9:$BH$15,2,0)))*-1+($G14*IF(LEN($E14)=4,HLOOKUP($E14+P$2,Vychodiská!$J$9:$BH$15,3,0),HLOOKUP(VALUE(RIGHT($E14,4))+P$2,Vychodiská!$J$9:$BH$15,3,0)))*-1+($H14*IF(LEN($E14)=4,HLOOKUP($E14+P$2,Vychodiská!$J$9:$BH$15,4,0),HLOOKUP(VALUE(RIGHT($E14,4))+P$2,Vychodiská!$J$9:$BH$15,4,0)))*-1+($I14*IF(LEN($E14)=4,HLOOKUP($E14+P$2,Vychodiská!$J$9:$BH$15,5,0),HLOOKUP(VALUE(RIGHT($E14,4))+P$2,Vychodiská!$J$9:$BH$15,5,0)))*-1+($J14*IF(LEN($E14)=4,HLOOKUP($E14+P$2,Vychodiská!$J$9:$BH$15,6),HLOOKUP(VALUE(RIGHT($E14,4))+P$2,Vychodiská!$J$9:$BH$15,6,0)))*-1+($K14*IF(LEN($E14)=4,HLOOKUP($E14+P$2,Vychodiská!$J$9:$BH$15,7),HLOOKUP(VALUE(RIGHT($E14,4))+P$2,Vychodiská!$J$9:$BH$15,7,0)))*-1</f>
        <v>425882.47863468586</v>
      </c>
      <c r="Q14" s="73">
        <f>($F14*IF(LEN($E14)=4,HLOOKUP($E14+Q$2,Vychodiská!$J$9:$BH$15,2,0),HLOOKUP(VALUE(RIGHT($E14,4))+Q$2,Vychodiská!$J$9:$BH$15,2,0)))*-1+($G14*IF(LEN($E14)=4,HLOOKUP($E14+Q$2,Vychodiská!$J$9:$BH$15,3,0),HLOOKUP(VALUE(RIGHT($E14,4))+Q$2,Vychodiská!$J$9:$BH$15,3,0)))*-1+($H14*IF(LEN($E14)=4,HLOOKUP($E14+Q$2,Vychodiská!$J$9:$BH$15,4,0),HLOOKUP(VALUE(RIGHT($E14,4))+Q$2,Vychodiská!$J$9:$BH$15,4,0)))*-1+($I14*IF(LEN($E14)=4,HLOOKUP($E14+Q$2,Vychodiská!$J$9:$BH$15,5,0),HLOOKUP(VALUE(RIGHT($E14,4))+Q$2,Vychodiská!$J$9:$BH$15,5,0)))*-1+($J14*IF(LEN($E14)=4,HLOOKUP($E14+Q$2,Vychodiská!$J$9:$BH$15,6),HLOOKUP(VALUE(RIGHT($E14,4))+Q$2,Vychodiská!$J$9:$BH$15,6,0)))*-1+($K14*IF(LEN($E14)=4,HLOOKUP($E14+Q$2,Vychodiská!$J$9:$BH$15,7),HLOOKUP(VALUE(RIGHT($E14,4))+Q$2,Vychodiská!$J$9:$BH$15,7,0)))*-1</f>
        <v>430993.06837830204</v>
      </c>
      <c r="R14" s="73">
        <f>($F14*IF(LEN($E14)=4,HLOOKUP($E14+R$2,Vychodiská!$J$9:$BH$15,2,0),HLOOKUP(VALUE(RIGHT($E14,4))+R$2,Vychodiská!$J$9:$BH$15,2,0)))*-1+($G14*IF(LEN($E14)=4,HLOOKUP($E14+R$2,Vychodiská!$J$9:$BH$15,3,0),HLOOKUP(VALUE(RIGHT($E14,4))+R$2,Vychodiská!$J$9:$BH$15,3,0)))*-1+($H14*IF(LEN($E14)=4,HLOOKUP($E14+R$2,Vychodiská!$J$9:$BH$15,4,0),HLOOKUP(VALUE(RIGHT($E14,4))+R$2,Vychodiská!$J$9:$BH$15,4,0)))*-1+($I14*IF(LEN($E14)=4,HLOOKUP($E14+R$2,Vychodiská!$J$9:$BH$15,5,0),HLOOKUP(VALUE(RIGHT($E14,4))+R$2,Vychodiská!$J$9:$BH$15,5,0)))*-1+($J14*IF(LEN($E14)=4,HLOOKUP($E14+R$2,Vychodiská!$J$9:$BH$15,6),HLOOKUP(VALUE(RIGHT($E14,4))+R$2,Vychodiská!$J$9:$BH$15,6,0)))*-1+($K14*IF(LEN($E14)=4,HLOOKUP($E14+R$2,Vychodiská!$J$9:$BH$15,7),HLOOKUP(VALUE(RIGHT($E14,4))+R$2,Vychodiská!$J$9:$BH$15,7,0)))*-1</f>
        <v>436164.98519884172</v>
      </c>
      <c r="S14" s="73">
        <f>($F14*IF(LEN($E14)=4,HLOOKUP($E14+S$2,Vychodiská!$J$9:$BH$15,2,0),HLOOKUP(VALUE(RIGHT($E14,4))+S$2,Vychodiská!$J$9:$BH$15,2,0)))*-1+($G14*IF(LEN($E14)=4,HLOOKUP($E14+S$2,Vychodiská!$J$9:$BH$15,3,0),HLOOKUP(VALUE(RIGHT($E14,4))+S$2,Vychodiská!$J$9:$BH$15,3,0)))*-1+($H14*IF(LEN($E14)=4,HLOOKUP($E14+S$2,Vychodiská!$J$9:$BH$15,4,0),HLOOKUP(VALUE(RIGHT($E14,4))+S$2,Vychodiská!$J$9:$BH$15,4,0)))*-1+($I14*IF(LEN($E14)=4,HLOOKUP($E14+S$2,Vychodiská!$J$9:$BH$15,5,0),HLOOKUP(VALUE(RIGHT($E14,4))+S$2,Vychodiská!$J$9:$BH$15,5,0)))*-1+($J14*IF(LEN($E14)=4,HLOOKUP($E14+S$2,Vychodiská!$J$9:$BH$15,6),HLOOKUP(VALUE(RIGHT($E14,4))+S$2,Vychodiská!$J$9:$BH$15,6,0)))*-1+($K14*IF(LEN($E14)=4,HLOOKUP($E14+S$2,Vychodiská!$J$9:$BH$15,7),HLOOKUP(VALUE(RIGHT($E14,4))+S$2,Vychodiská!$J$9:$BH$15,7,0)))*-1</f>
        <v>441398.96502122784</v>
      </c>
      <c r="T14" s="73">
        <f>($F14*IF(LEN($E14)=4,HLOOKUP($E14+T$2,Vychodiská!$J$9:$BH$15,2,0),HLOOKUP(VALUE(RIGHT($E14,4))+T$2,Vychodiská!$J$9:$BH$15,2,0)))*-1+($G14*IF(LEN($E14)=4,HLOOKUP($E14+T$2,Vychodiská!$J$9:$BH$15,3,0),HLOOKUP(VALUE(RIGHT($E14,4))+T$2,Vychodiská!$J$9:$BH$15,3,0)))*-1+($H14*IF(LEN($E14)=4,HLOOKUP($E14+T$2,Vychodiská!$J$9:$BH$15,4,0),HLOOKUP(VALUE(RIGHT($E14,4))+T$2,Vychodiská!$J$9:$BH$15,4,0)))*-1+($I14*IF(LEN($E14)=4,HLOOKUP($E14+T$2,Vychodiská!$J$9:$BH$15,5,0),HLOOKUP(VALUE(RIGHT($E14,4))+T$2,Vychodiská!$J$9:$BH$15,5,0)))*-1+($J14*IF(LEN($E14)=4,HLOOKUP($E14+T$2,Vychodiská!$J$9:$BH$15,6),HLOOKUP(VALUE(RIGHT($E14,4))+T$2,Vychodiská!$J$9:$BH$15,6,0)))*-1+($K14*IF(LEN($E14)=4,HLOOKUP($E14+T$2,Vychodiská!$J$9:$BH$15,7),HLOOKUP(VALUE(RIGHT($E14,4))+T$2,Vychodiská!$J$9:$BH$15,7,0)))*-1</f>
        <v>446695.75260148256</v>
      </c>
      <c r="U14" s="73">
        <f>($F14*IF(LEN($E14)=4,HLOOKUP($E14+U$2,Vychodiská!$J$9:$BH$15,2,0),HLOOKUP(VALUE(RIGHT($E14,4))+U$2,Vychodiská!$J$9:$BH$15,2,0)))*-1+($G14*IF(LEN($E14)=4,HLOOKUP($E14+U$2,Vychodiská!$J$9:$BH$15,3,0),HLOOKUP(VALUE(RIGHT($E14,4))+U$2,Vychodiská!$J$9:$BH$15,3,0)))*-1+($H14*IF(LEN($E14)=4,HLOOKUP($E14+U$2,Vychodiská!$J$9:$BH$15,4,0),HLOOKUP(VALUE(RIGHT($E14,4))+U$2,Vychodiská!$J$9:$BH$15,4,0)))*-1+($I14*IF(LEN($E14)=4,HLOOKUP($E14+U$2,Vychodiská!$J$9:$BH$15,5,0),HLOOKUP(VALUE(RIGHT($E14,4))+U$2,Vychodiská!$J$9:$BH$15,5,0)))*-1+($J14*IF(LEN($E14)=4,HLOOKUP($E14+U$2,Vychodiská!$J$9:$BH$15,6),HLOOKUP(VALUE(RIGHT($E14,4))+U$2,Vychodiská!$J$9:$BH$15,6,0)))*-1+($K14*IF(LEN($E14)=4,HLOOKUP($E14+U$2,Vychodiská!$J$9:$BH$15,7),HLOOKUP(VALUE(RIGHT($E14,4))+U$2,Vychodiská!$J$9:$BH$15,7,0)))*-1</f>
        <v>452056.10163270036</v>
      </c>
      <c r="V14" s="73">
        <f>($F14*IF(LEN($E14)=4,HLOOKUP($E14+V$2,Vychodiská!$J$9:$BH$15,2,0),HLOOKUP(VALUE(RIGHT($E14,4))+V$2,Vychodiská!$J$9:$BH$15,2,0)))*-1+($G14*IF(LEN($E14)=4,HLOOKUP($E14+V$2,Vychodiská!$J$9:$BH$15,3,0),HLOOKUP(VALUE(RIGHT($E14,4))+V$2,Vychodiská!$J$9:$BH$15,3,0)))*-1+($H14*IF(LEN($E14)=4,HLOOKUP($E14+V$2,Vychodiská!$J$9:$BH$15,4,0),HLOOKUP(VALUE(RIGHT($E14,4))+V$2,Vychodiská!$J$9:$BH$15,4,0)))*-1+($I14*IF(LEN($E14)=4,HLOOKUP($E14+V$2,Vychodiská!$J$9:$BH$15,5,0),HLOOKUP(VALUE(RIGHT($E14,4))+V$2,Vychodiská!$J$9:$BH$15,5,0)))*-1+($J14*IF(LEN($E14)=4,HLOOKUP($E14+V$2,Vychodiská!$J$9:$BH$15,6),HLOOKUP(VALUE(RIGHT($E14,4))+V$2,Vychodiská!$J$9:$BH$15,6,0)))*-1+($K14*IF(LEN($E14)=4,HLOOKUP($E14+V$2,Vychodiská!$J$9:$BH$15,7),HLOOKUP(VALUE(RIGHT($E14,4))+V$2,Vychodiská!$J$9:$BH$15,7,0)))*-1</f>
        <v>457480.77485229285</v>
      </c>
      <c r="W14" s="73">
        <f>($F14*IF(LEN($E14)=4,HLOOKUP($E14+W$2,Vychodiská!$J$9:$BH$15,2,0),HLOOKUP(VALUE(RIGHT($E14,4))+W$2,Vychodiská!$J$9:$BH$15,2,0)))*-1+($G14*IF(LEN($E14)=4,HLOOKUP($E14+W$2,Vychodiská!$J$9:$BH$15,3,0),HLOOKUP(VALUE(RIGHT($E14,4))+W$2,Vychodiská!$J$9:$BH$15,3,0)))*-1+($H14*IF(LEN($E14)=4,HLOOKUP($E14+W$2,Vychodiská!$J$9:$BH$15,4,0),HLOOKUP(VALUE(RIGHT($E14,4))+W$2,Vychodiská!$J$9:$BH$15,4,0)))*-1+($I14*IF(LEN($E14)=4,HLOOKUP($E14+W$2,Vychodiská!$J$9:$BH$15,5,0),HLOOKUP(VALUE(RIGHT($E14,4))+W$2,Vychodiská!$J$9:$BH$15,5,0)))*-1+($J14*IF(LEN($E14)=4,HLOOKUP($E14+W$2,Vychodiská!$J$9:$BH$15,6),HLOOKUP(VALUE(RIGHT($E14,4))+W$2,Vychodiská!$J$9:$BH$15,6,0)))*-1+($K14*IF(LEN($E14)=4,HLOOKUP($E14+W$2,Vychodiská!$J$9:$BH$15,7),HLOOKUP(VALUE(RIGHT($E14,4))+W$2,Vychodiská!$J$9:$BH$15,7,0)))*-1</f>
        <v>462970.54415052029</v>
      </c>
      <c r="X14" s="73">
        <f>($F14*IF(LEN($E14)=4,HLOOKUP($E14+X$2,Vychodiská!$J$9:$BH$15,2,0),HLOOKUP(VALUE(RIGHT($E14,4))+X$2,Vychodiská!$J$9:$BH$15,2,0)))*-1+($G14*IF(LEN($E14)=4,HLOOKUP($E14+X$2,Vychodiská!$J$9:$BH$15,3,0),HLOOKUP(VALUE(RIGHT($E14,4))+X$2,Vychodiská!$J$9:$BH$15,3,0)))*-1+($H14*IF(LEN($E14)=4,HLOOKUP($E14+X$2,Vychodiská!$J$9:$BH$15,4,0),HLOOKUP(VALUE(RIGHT($E14,4))+X$2,Vychodiská!$J$9:$BH$15,4,0)))*-1+($I14*IF(LEN($E14)=4,HLOOKUP($E14+X$2,Vychodiská!$J$9:$BH$15,5,0),HLOOKUP(VALUE(RIGHT($E14,4))+X$2,Vychodiská!$J$9:$BH$15,5,0)))*-1+($J14*IF(LEN($E14)=4,HLOOKUP($E14+X$2,Vychodiská!$J$9:$BH$15,6),HLOOKUP(VALUE(RIGHT($E14,4))+X$2,Vychodiská!$J$9:$BH$15,6,0)))*-1+($K14*IF(LEN($E14)=4,HLOOKUP($E14+X$2,Vychodiská!$J$9:$BH$15,7),HLOOKUP(VALUE(RIGHT($E14,4))+X$2,Vychodiská!$J$9:$BH$15,7,0)))*-1</f>
        <v>468526.1906803266</v>
      </c>
      <c r="Y14" s="73">
        <f>($F14*IF(LEN($E14)=4,HLOOKUP($E14+Y$2,Vychodiská!$J$9:$BH$15,2,0),HLOOKUP(VALUE(RIGHT($E14,4))+Y$2,Vychodiská!$J$9:$BH$15,2,0)))*-1+($G14*IF(LEN($E14)=4,HLOOKUP($E14+Y$2,Vychodiská!$J$9:$BH$15,3,0),HLOOKUP(VALUE(RIGHT($E14,4))+Y$2,Vychodiská!$J$9:$BH$15,3,0)))*-1+($H14*IF(LEN($E14)=4,HLOOKUP($E14+Y$2,Vychodiská!$J$9:$BH$15,4,0),HLOOKUP(VALUE(RIGHT($E14,4))+Y$2,Vychodiská!$J$9:$BH$15,4,0)))*-1+($I14*IF(LEN($E14)=4,HLOOKUP($E14+Y$2,Vychodiská!$J$9:$BH$15,5,0),HLOOKUP(VALUE(RIGHT($E14,4))+Y$2,Vychodiská!$J$9:$BH$15,5,0)))*-1+($J14*IF(LEN($E14)=4,HLOOKUP($E14+Y$2,Vychodiská!$J$9:$BH$15,6),HLOOKUP(VALUE(RIGHT($E14,4))+Y$2,Vychodiská!$J$9:$BH$15,6,0)))*-1+($K14*IF(LEN($E14)=4,HLOOKUP($E14+Y$2,Vychodiská!$J$9:$BH$15,7),HLOOKUP(VALUE(RIGHT($E14,4))+Y$2,Vychodiská!$J$9:$BH$15,7,0)))*-1</f>
        <v>473211.45258712984</v>
      </c>
      <c r="Z14" s="73">
        <f>($F14*IF(LEN($E14)=4,HLOOKUP($E14+Z$2,Vychodiská!$J$9:$BH$15,2,0),HLOOKUP(VALUE(RIGHT($E14,4))+Z$2,Vychodiská!$J$9:$BH$15,2,0)))*-1+($G14*IF(LEN($E14)=4,HLOOKUP($E14+Z$2,Vychodiská!$J$9:$BH$15,3,0),HLOOKUP(VALUE(RIGHT($E14,4))+Z$2,Vychodiská!$J$9:$BH$15,3,0)))*-1+($H14*IF(LEN($E14)=4,HLOOKUP($E14+Z$2,Vychodiská!$J$9:$BH$15,4,0),HLOOKUP(VALUE(RIGHT($E14,4))+Z$2,Vychodiská!$J$9:$BH$15,4,0)))*-1+($I14*IF(LEN($E14)=4,HLOOKUP($E14+Z$2,Vychodiská!$J$9:$BH$15,5,0),HLOOKUP(VALUE(RIGHT($E14,4))+Z$2,Vychodiská!$J$9:$BH$15,5,0)))*-1+($J14*IF(LEN($E14)=4,HLOOKUP($E14+Z$2,Vychodiská!$J$9:$BH$15,6),HLOOKUP(VALUE(RIGHT($E14,4))+Z$2,Vychodiská!$J$9:$BH$15,6,0)))*-1+($K14*IF(LEN($E14)=4,HLOOKUP($E14+Z$2,Vychodiská!$J$9:$BH$15,7),HLOOKUP(VALUE(RIGHT($E14,4))+Z$2,Vychodiská!$J$9:$BH$15,7,0)))*-1</f>
        <v>477943.56711300119</v>
      </c>
      <c r="AA14" s="73">
        <f>($F14*IF(LEN($E14)=4,HLOOKUP($E14+AA$2,Vychodiská!$J$9:$BH$15,2,0),HLOOKUP(VALUE(RIGHT($E14,4))+AA$2,Vychodiská!$J$9:$BH$15,2,0)))*-1+($G14*IF(LEN($E14)=4,HLOOKUP($E14+AA$2,Vychodiská!$J$9:$BH$15,3,0),HLOOKUP(VALUE(RIGHT($E14,4))+AA$2,Vychodiská!$J$9:$BH$15,3,0)))*-1+($H14*IF(LEN($E14)=4,HLOOKUP($E14+AA$2,Vychodiská!$J$9:$BH$15,4,0),HLOOKUP(VALUE(RIGHT($E14,4))+AA$2,Vychodiská!$J$9:$BH$15,4,0)))*-1+($I14*IF(LEN($E14)=4,HLOOKUP($E14+AA$2,Vychodiská!$J$9:$BH$15,5,0),HLOOKUP(VALUE(RIGHT($E14,4))+AA$2,Vychodiská!$J$9:$BH$15,5,0)))*-1+($J14*IF(LEN($E14)=4,HLOOKUP($E14+AA$2,Vychodiská!$J$9:$BH$15,6),HLOOKUP(VALUE(RIGHT($E14,4))+AA$2,Vychodiská!$J$9:$BH$15,6,0)))*-1+($K14*IF(LEN($E14)=4,HLOOKUP($E14+AA$2,Vychodiská!$J$9:$BH$15,7),HLOOKUP(VALUE(RIGHT($E14,4))+AA$2,Vychodiská!$J$9:$BH$15,7,0)))*-1</f>
        <v>482723.00278413109</v>
      </c>
      <c r="AB14" s="73">
        <f>($F14*IF(LEN($E14)=4,HLOOKUP($E14+AB$2,Vychodiská!$J$9:$BH$15,2,0),HLOOKUP(VALUE(RIGHT($E14,4))+AB$2,Vychodiská!$J$9:$BH$15,2,0)))*-1+($G14*IF(LEN($E14)=4,HLOOKUP($E14+AB$2,Vychodiská!$J$9:$BH$15,3,0),HLOOKUP(VALUE(RIGHT($E14,4))+AB$2,Vychodiská!$J$9:$BH$15,3,0)))*-1+($H14*IF(LEN($E14)=4,HLOOKUP($E14+AB$2,Vychodiská!$J$9:$BH$15,4,0),HLOOKUP(VALUE(RIGHT($E14,4))+AB$2,Vychodiská!$J$9:$BH$15,4,0)))*-1+($I14*IF(LEN($E14)=4,HLOOKUP($E14+AB$2,Vychodiská!$J$9:$BH$15,5,0),HLOOKUP(VALUE(RIGHT($E14,4))+AB$2,Vychodiská!$J$9:$BH$15,5,0)))*-1+($J14*IF(LEN($E14)=4,HLOOKUP($E14+AB$2,Vychodiská!$J$9:$BH$15,6),HLOOKUP(VALUE(RIGHT($E14,4))+AB$2,Vychodiská!$J$9:$BH$15,6,0)))*-1+($K14*IF(LEN($E14)=4,HLOOKUP($E14+AB$2,Vychodiská!$J$9:$BH$15,7),HLOOKUP(VALUE(RIGHT($E14,4))+AB$2,Vychodiská!$J$9:$BH$15,7,0)))*-1</f>
        <v>487550.2328119725</v>
      </c>
      <c r="AC14" s="73">
        <f>($F14*IF(LEN($E14)=4,HLOOKUP($E14+AC$2,Vychodiská!$J$9:$BH$15,2,0),HLOOKUP(VALUE(RIGHT($E14,4))+AC$2,Vychodiská!$J$9:$BH$15,2,0)))*-1+($G14*IF(LEN($E14)=4,HLOOKUP($E14+AC$2,Vychodiská!$J$9:$BH$15,3,0),HLOOKUP(VALUE(RIGHT($E14,4))+AC$2,Vychodiská!$J$9:$BH$15,3,0)))*-1+($H14*IF(LEN($E14)=4,HLOOKUP($E14+AC$2,Vychodiská!$J$9:$BH$15,4,0),HLOOKUP(VALUE(RIGHT($E14,4))+AC$2,Vychodiská!$J$9:$BH$15,4,0)))*-1+($I14*IF(LEN($E14)=4,HLOOKUP($E14+AC$2,Vychodiská!$J$9:$BH$15,5,0),HLOOKUP(VALUE(RIGHT($E14,4))+AC$2,Vychodiská!$J$9:$BH$15,5,0)))*-1+($J14*IF(LEN($E14)=4,HLOOKUP($E14+AC$2,Vychodiská!$J$9:$BH$15,6),HLOOKUP(VALUE(RIGHT($E14,4))+AC$2,Vychodiská!$J$9:$BH$15,6,0)))*-1+($K14*IF(LEN($E14)=4,HLOOKUP($E14+AC$2,Vychodiská!$J$9:$BH$15,7),HLOOKUP(VALUE(RIGHT($E14,4))+AC$2,Vychodiská!$J$9:$BH$15,7,0)))*-1</f>
        <v>492425.73514009215</v>
      </c>
      <c r="AD14" s="73">
        <f>($F14*IF(LEN($E14)=4,HLOOKUP($E14+AD$2,Vychodiská!$J$9:$BH$15,2,0),HLOOKUP(VALUE(RIGHT($E14,4))+AD$2,Vychodiská!$J$9:$BH$15,2,0)))*-1+($G14*IF(LEN($E14)=4,HLOOKUP($E14+AD$2,Vychodiská!$J$9:$BH$15,3,0),HLOOKUP(VALUE(RIGHT($E14,4))+AD$2,Vychodiská!$J$9:$BH$15,3,0)))*-1+($H14*IF(LEN($E14)=4,HLOOKUP($E14+AD$2,Vychodiská!$J$9:$BH$15,4,0),HLOOKUP(VALUE(RIGHT($E14,4))+AD$2,Vychodiská!$J$9:$BH$15,4,0)))*-1+($I14*IF(LEN($E14)=4,HLOOKUP($E14+AD$2,Vychodiská!$J$9:$BH$15,5,0),HLOOKUP(VALUE(RIGHT($E14,4))+AD$2,Vychodiská!$J$9:$BH$15,5,0)))*-1+($J14*IF(LEN($E14)=4,HLOOKUP($E14+AD$2,Vychodiská!$J$9:$BH$15,6),HLOOKUP(VALUE(RIGHT($E14,4))+AD$2,Vychodiská!$J$9:$BH$15,6,0)))*-1+($K14*IF(LEN($E14)=4,HLOOKUP($E14+AD$2,Vychodiská!$J$9:$BH$15,7),HLOOKUP(VALUE(RIGHT($E14,4))+AD$2,Vychodiská!$J$9:$BH$15,7,0)))*-1</f>
        <v>497349.99249149312</v>
      </c>
      <c r="AE14" s="73">
        <f>($F14*IF(LEN($E14)=4,HLOOKUP($E14+AE$2,Vychodiská!$J$9:$BH$15,2,0),HLOOKUP(VALUE(RIGHT($E14,4))+AE$2,Vychodiská!$J$9:$BH$15,2,0)))*-1+($G14*IF(LEN($E14)=4,HLOOKUP($E14+AE$2,Vychodiská!$J$9:$BH$15,3,0),HLOOKUP(VALUE(RIGHT($E14,4))+AE$2,Vychodiská!$J$9:$BH$15,3,0)))*-1+($H14*IF(LEN($E14)=4,HLOOKUP($E14+AE$2,Vychodiská!$J$9:$BH$15,4,0),HLOOKUP(VALUE(RIGHT($E14,4))+AE$2,Vychodiská!$J$9:$BH$15,4,0)))*-1+($I14*IF(LEN($E14)=4,HLOOKUP($E14+AE$2,Vychodiská!$J$9:$BH$15,5,0),HLOOKUP(VALUE(RIGHT($E14,4))+AE$2,Vychodiská!$J$9:$BH$15,5,0)))*-1+($J14*IF(LEN($E14)=4,HLOOKUP($E14+AE$2,Vychodiská!$J$9:$BH$15,6),HLOOKUP(VALUE(RIGHT($E14,4))+AE$2,Vychodiská!$J$9:$BH$15,6,0)))*-1+($K14*IF(LEN($E14)=4,HLOOKUP($E14+AE$2,Vychodiská!$J$9:$BH$15,7),HLOOKUP(VALUE(RIGHT($E14,4))+AE$2,Vychodiská!$J$9:$BH$15,7,0)))*-1</f>
        <v>502323.49241640803</v>
      </c>
      <c r="AF14" s="73">
        <f>($F14*IF(LEN($E14)=4,HLOOKUP($E14+AF$2,Vychodiská!$J$9:$BH$15,2,0),HLOOKUP(VALUE(RIGHT($E14,4))+AF$2,Vychodiská!$J$9:$BH$15,2,0)))*-1+($G14*IF(LEN($E14)=4,HLOOKUP($E14+AF$2,Vychodiská!$J$9:$BH$15,3,0),HLOOKUP(VALUE(RIGHT($E14,4))+AF$2,Vychodiská!$J$9:$BH$15,3,0)))*-1+($H14*IF(LEN($E14)=4,HLOOKUP($E14+AF$2,Vychodiská!$J$9:$BH$15,4,0),HLOOKUP(VALUE(RIGHT($E14,4))+AF$2,Vychodiská!$J$9:$BH$15,4,0)))*-1+($I14*IF(LEN($E14)=4,HLOOKUP($E14+AF$2,Vychodiská!$J$9:$BH$15,5,0),HLOOKUP(VALUE(RIGHT($E14,4))+AF$2,Vychodiská!$J$9:$BH$15,5,0)))*-1+($J14*IF(LEN($E14)=4,HLOOKUP($E14+AF$2,Vychodiská!$J$9:$BH$15,6),HLOOKUP(VALUE(RIGHT($E14,4))+AF$2,Vychodiská!$J$9:$BH$15,6,0)))*-1+($K14*IF(LEN($E14)=4,HLOOKUP($E14+AF$2,Vychodiská!$J$9:$BH$15,7),HLOOKUP(VALUE(RIGHT($E14,4))+AF$2,Vychodiská!$J$9:$BH$15,7,0)))*-1</f>
        <v>507346.72734057211</v>
      </c>
      <c r="AG14" s="73">
        <f>($F14*IF(LEN($E14)=4,HLOOKUP($E14+AG$2,Vychodiská!$J$9:$BH$15,2,0),HLOOKUP(VALUE(RIGHT($E14,4))+AG$2,Vychodiská!$J$9:$BH$15,2,0)))*-1+($G14*IF(LEN($E14)=4,HLOOKUP($E14+AG$2,Vychodiská!$J$9:$BH$15,3,0),HLOOKUP(VALUE(RIGHT($E14,4))+AG$2,Vychodiská!$J$9:$BH$15,3,0)))*-1+($H14*IF(LEN($E14)=4,HLOOKUP($E14+AG$2,Vychodiská!$J$9:$BH$15,4,0),HLOOKUP(VALUE(RIGHT($E14,4))+AG$2,Vychodiská!$J$9:$BH$15,4,0)))*-1+($I14*IF(LEN($E14)=4,HLOOKUP($E14+AG$2,Vychodiská!$J$9:$BH$15,5,0),HLOOKUP(VALUE(RIGHT($E14,4))+AG$2,Vychodiská!$J$9:$BH$15,5,0)))*-1+($J14*IF(LEN($E14)=4,HLOOKUP($E14+AG$2,Vychodiská!$J$9:$BH$15,6),HLOOKUP(VALUE(RIGHT($E14,4))+AG$2,Vychodiská!$J$9:$BH$15,6,0)))*-1+($K14*IF(LEN($E14)=4,HLOOKUP($E14+AG$2,Vychodiská!$J$9:$BH$15,7),HLOOKUP(VALUE(RIGHT($E14,4))+AG$2,Vychodiská!$J$9:$BH$15,7,0)))*-1</f>
        <v>512420.1946139778</v>
      </c>
      <c r="AH14" s="73">
        <f>($F14*IF(LEN($E14)=4,HLOOKUP($E14+AH$2,Vychodiská!$J$9:$BH$15,2,0),HLOOKUP(VALUE(RIGHT($E14,4))+AH$2,Vychodiská!$J$9:$BH$15,2,0)))*-1+($G14*IF(LEN($E14)=4,HLOOKUP($E14+AH$2,Vychodiská!$J$9:$BH$15,3,0),HLOOKUP(VALUE(RIGHT($E14,4))+AH$2,Vychodiská!$J$9:$BH$15,3,0)))*-1+($H14*IF(LEN($E14)=4,HLOOKUP($E14+AH$2,Vychodiská!$J$9:$BH$15,4,0),HLOOKUP(VALUE(RIGHT($E14,4))+AH$2,Vychodiská!$J$9:$BH$15,4,0)))*-1+($I14*IF(LEN($E14)=4,HLOOKUP($E14+AH$2,Vychodiská!$J$9:$BH$15,5,0),HLOOKUP(VALUE(RIGHT($E14,4))+AH$2,Vychodiská!$J$9:$BH$15,5,0)))*-1+($J14*IF(LEN($E14)=4,HLOOKUP($E14+AH$2,Vychodiská!$J$9:$BH$15,6),HLOOKUP(VALUE(RIGHT($E14,4))+AH$2,Vychodiská!$J$9:$BH$15,6,0)))*-1+($K14*IF(LEN($E14)=4,HLOOKUP($E14+AH$2,Vychodiská!$J$9:$BH$15,7),HLOOKUP(VALUE(RIGHT($E14,4))+AH$2,Vychodiská!$J$9:$BH$15,7,0)))*-1</f>
        <v>517544.3965601176</v>
      </c>
      <c r="AI14" s="73">
        <f>($F14*IF(LEN($E14)=4,HLOOKUP($E14+AI$2,Vychodiská!$J$9:$BH$15,2,0),HLOOKUP(VALUE(RIGHT($E14,4))+AI$2,Vychodiská!$J$9:$BH$15,2,0)))*-1+($G14*IF(LEN($E14)=4,HLOOKUP($E14+AI$2,Vychodiská!$J$9:$BH$15,3,0),HLOOKUP(VALUE(RIGHT($E14,4))+AI$2,Vychodiská!$J$9:$BH$15,3,0)))*-1+($H14*IF(LEN($E14)=4,HLOOKUP($E14+AI$2,Vychodiská!$J$9:$BH$15,4,0),HLOOKUP(VALUE(RIGHT($E14,4))+AI$2,Vychodiská!$J$9:$BH$15,4,0)))*-1+($I14*IF(LEN($E14)=4,HLOOKUP($E14+AI$2,Vychodiská!$J$9:$BH$15,5,0),HLOOKUP(VALUE(RIGHT($E14,4))+AI$2,Vychodiská!$J$9:$BH$15,5,0)))*-1+($J14*IF(LEN($E14)=4,HLOOKUP($E14+AI$2,Vychodiská!$J$9:$BH$15,6),HLOOKUP(VALUE(RIGHT($E14,4))+AI$2,Vychodiská!$J$9:$BH$15,6,0)))*-1+($K14*IF(LEN($E14)=4,HLOOKUP($E14+AI$2,Vychodiská!$J$9:$BH$15,7),HLOOKUP(VALUE(RIGHT($E14,4))+AI$2,Vychodiská!$J$9:$BH$15,7,0)))*-1</f>
        <v>524272.47371539916</v>
      </c>
      <c r="AJ14" s="73">
        <f>($F14*IF(LEN($E14)=4,HLOOKUP($E14+AJ$2,Vychodiská!$J$9:$BH$15,2,0),HLOOKUP(VALUE(RIGHT($E14,4))+AJ$2,Vychodiská!$J$9:$BH$15,2,0)))*-1+($G14*IF(LEN($E14)=4,HLOOKUP($E14+AJ$2,Vychodiská!$J$9:$BH$15,3,0),HLOOKUP(VALUE(RIGHT($E14,4))+AJ$2,Vychodiská!$J$9:$BH$15,3,0)))*-1+($H14*IF(LEN($E14)=4,HLOOKUP($E14+AJ$2,Vychodiská!$J$9:$BH$15,4,0),HLOOKUP(VALUE(RIGHT($E14,4))+AJ$2,Vychodiská!$J$9:$BH$15,4,0)))*-1+($I14*IF(LEN($E14)=4,HLOOKUP($E14+AJ$2,Vychodiská!$J$9:$BH$15,5,0),HLOOKUP(VALUE(RIGHT($E14,4))+AJ$2,Vychodiská!$J$9:$BH$15,5,0)))*-1+($J14*IF(LEN($E14)=4,HLOOKUP($E14+AJ$2,Vychodiská!$J$9:$BH$15,6),HLOOKUP(VALUE(RIGHT($E14,4))+AJ$2,Vychodiská!$J$9:$BH$15,6,0)))*-1+($K14*IF(LEN($E14)=4,HLOOKUP($E14+AJ$2,Vychodiská!$J$9:$BH$15,7),HLOOKUP(VALUE(RIGHT($E14,4))+AJ$2,Vychodiská!$J$9:$BH$15,7,0)))*-1</f>
        <v>531088.01587369922</v>
      </c>
      <c r="AK14" s="73">
        <f>($F14*IF(LEN($E14)=4,HLOOKUP($E14+AK$2,Vychodiská!$J$9:$BH$15,2,0),HLOOKUP(VALUE(RIGHT($E14,4))+AK$2,Vychodiská!$J$9:$BH$15,2,0)))*-1+($G14*IF(LEN($E14)=4,HLOOKUP($E14+AK$2,Vychodiská!$J$9:$BH$15,3,0),HLOOKUP(VALUE(RIGHT($E14,4))+AK$2,Vychodiská!$J$9:$BH$15,3,0)))*-1+($H14*IF(LEN($E14)=4,HLOOKUP($E14+AK$2,Vychodiská!$J$9:$BH$15,4,0),HLOOKUP(VALUE(RIGHT($E14,4))+AK$2,Vychodiská!$J$9:$BH$15,4,0)))*-1+($I14*IF(LEN($E14)=4,HLOOKUP($E14+AK$2,Vychodiská!$J$9:$BH$15,5,0),HLOOKUP(VALUE(RIGHT($E14,4))+AK$2,Vychodiská!$J$9:$BH$15,5,0)))*-1+($J14*IF(LEN($E14)=4,HLOOKUP($E14+AK$2,Vychodiská!$J$9:$BH$15,6),HLOOKUP(VALUE(RIGHT($E14,4))+AK$2,Vychodiská!$J$9:$BH$15,6,0)))*-1+($K14*IF(LEN($E14)=4,HLOOKUP($E14+AK$2,Vychodiská!$J$9:$BH$15,7),HLOOKUP(VALUE(RIGHT($E14,4))+AK$2,Vychodiská!$J$9:$BH$15,7,0)))*-1</f>
        <v>537992.16008005734</v>
      </c>
      <c r="AL14" s="73">
        <f>($F14*IF(LEN($E14)=4,HLOOKUP($E14+AL$2,Vychodiská!$J$9:$BH$15,2,0),HLOOKUP(VALUE(RIGHT($E14,4))+AL$2,Vychodiská!$J$9:$BH$15,2,0)))*-1+($G14*IF(LEN($E14)=4,HLOOKUP($E14+AL$2,Vychodiská!$J$9:$BH$15,3,0),HLOOKUP(VALUE(RIGHT($E14,4))+AL$2,Vychodiská!$J$9:$BH$15,3,0)))*-1+($H14*IF(LEN($E14)=4,HLOOKUP($E14+AL$2,Vychodiská!$J$9:$BH$15,4,0),HLOOKUP(VALUE(RIGHT($E14,4))+AL$2,Vychodiská!$J$9:$BH$15,4,0)))*-1+($I14*IF(LEN($E14)=4,HLOOKUP($E14+AL$2,Vychodiská!$J$9:$BH$15,5,0),HLOOKUP(VALUE(RIGHT($E14,4))+AL$2,Vychodiská!$J$9:$BH$15,5,0)))*-1+($J14*IF(LEN($E14)=4,HLOOKUP($E14+AL$2,Vychodiská!$J$9:$BH$15,6),HLOOKUP(VALUE(RIGHT($E14,4))+AL$2,Vychodiská!$J$9:$BH$15,6,0)))*-1+($K14*IF(LEN($E14)=4,HLOOKUP($E14+AL$2,Vychodiská!$J$9:$BH$15,7),HLOOKUP(VALUE(RIGHT($E14,4))+AL$2,Vychodiská!$J$9:$BH$15,7,0)))*-1</f>
        <v>544986.05816109804</v>
      </c>
      <c r="AM14" s="73">
        <f>($F14*IF(LEN($E14)=4,HLOOKUP($E14+AM$2,Vychodiská!$J$9:$BH$15,2,0),HLOOKUP(VALUE(RIGHT($E14,4))+AM$2,Vychodiská!$J$9:$BH$15,2,0)))*-1+($G14*IF(LEN($E14)=4,HLOOKUP($E14+AM$2,Vychodiská!$J$9:$BH$15,3,0),HLOOKUP(VALUE(RIGHT($E14,4))+AM$2,Vychodiská!$J$9:$BH$15,3,0)))*-1+($H14*IF(LEN($E14)=4,HLOOKUP($E14+AM$2,Vychodiská!$J$9:$BH$15,4,0),HLOOKUP(VALUE(RIGHT($E14,4))+AM$2,Vychodiská!$J$9:$BH$15,4,0)))*-1+($I14*IF(LEN($E14)=4,HLOOKUP($E14+AM$2,Vychodiská!$J$9:$BH$15,5,0),HLOOKUP(VALUE(RIGHT($E14,4))+AM$2,Vychodiská!$J$9:$BH$15,5,0)))*-1+($J14*IF(LEN($E14)=4,HLOOKUP($E14+AM$2,Vychodiská!$J$9:$BH$15,6),HLOOKUP(VALUE(RIGHT($E14,4))+AM$2,Vychodiská!$J$9:$BH$15,6,0)))*-1+($K14*IF(LEN($E14)=4,HLOOKUP($E14+AM$2,Vychodiská!$J$9:$BH$15,7),HLOOKUP(VALUE(RIGHT($E14,4))+AM$2,Vychodiská!$J$9:$BH$15,7,0)))*-1</f>
        <v>552070.87691719225</v>
      </c>
      <c r="AN14" s="73">
        <f>($F14*IF(LEN($E14)=4,HLOOKUP($E14+AN$2,Vychodiská!$J$9:$BH$15,2,0),HLOOKUP(VALUE(RIGHT($E14,4))+AN$2,Vychodiská!$J$9:$BH$15,2,0)))*-1+($G14*IF(LEN($E14)=4,HLOOKUP($E14+AN$2,Vychodiská!$J$9:$BH$15,3,0),HLOOKUP(VALUE(RIGHT($E14,4))+AN$2,Vychodiská!$J$9:$BH$15,3,0)))*-1+($H14*IF(LEN($E14)=4,HLOOKUP($E14+AN$2,Vychodiská!$J$9:$BH$15,4,0),HLOOKUP(VALUE(RIGHT($E14,4))+AN$2,Vychodiská!$J$9:$BH$15,4,0)))*-1+($I14*IF(LEN($E14)=4,HLOOKUP($E14+AN$2,Vychodiská!$J$9:$BH$15,5,0),HLOOKUP(VALUE(RIGHT($E14,4))+AN$2,Vychodiská!$J$9:$BH$15,5,0)))*-1+($J14*IF(LEN($E14)=4,HLOOKUP($E14+AN$2,Vychodiská!$J$9:$BH$15,6),HLOOKUP(VALUE(RIGHT($E14,4))+AN$2,Vychodiská!$J$9:$BH$15,6,0)))*-1+($K14*IF(LEN($E14)=4,HLOOKUP($E14+AN$2,Vychodiská!$J$9:$BH$15,7),HLOOKUP(VALUE(RIGHT($E14,4))+AN$2,Vychodiská!$J$9:$BH$15,7,0)))*-1</f>
        <v>559247.79831711564</v>
      </c>
      <c r="AO14" s="74">
        <f>($F14*IF(LEN($E14)=4,HLOOKUP($E14+AO$2,Vychodiská!$J$9:$BH$15,2,0),HLOOKUP(VALUE(RIGHT($E14,4))+AO$2,Vychodiská!$J$9:$BH$15,2,0)))*-1+($G14*IF(LEN($E14)=4,HLOOKUP($E14+AO$2,Vychodiská!$J$9:$BH$15,3,0),HLOOKUP(VALUE(RIGHT($E14,4))+AO$2,Vychodiská!$J$9:$BH$15,3,0)))*-1+($H14*IF(LEN($E14)=4,HLOOKUP($E14+AO$2,Vychodiská!$J$9:$BH$15,4,0),HLOOKUP(VALUE(RIGHT($E14,4))+AO$2,Vychodiská!$J$9:$BH$15,4,0)))*-1+($I14*IF(LEN($E14)=4,HLOOKUP($E14+AO$2,Vychodiská!$J$9:$BH$15,5,0),HLOOKUP(VALUE(RIGHT($E14,4))+AO$2,Vychodiská!$J$9:$BH$15,5,0)))*-1+($J14*IF(LEN($E14)=4,HLOOKUP($E14+AO$2,Vychodiská!$J$9:$BH$15,6),HLOOKUP(VALUE(RIGHT($E14,4))+AO$2,Vychodiská!$J$9:$BH$15,6,0)))*-1+($K14*IF(LEN($E14)=4,HLOOKUP($E14+AO$2,Vychodiská!$J$9:$BH$15,7),HLOOKUP(VALUE(RIGHT($E14,4))+AO$2,Vychodiská!$J$9:$BH$15,7,0)))*-1</f>
        <v>566518.01969523809</v>
      </c>
      <c r="AP14" s="73">
        <f t="shared" si="1"/>
        <v>402056.27267327497</v>
      </c>
      <c r="AQ14" s="73">
        <f>SUM($L14:M14)</f>
        <v>810947.50198199553</v>
      </c>
      <c r="AR14" s="73">
        <f>SUM($L14:N14)</f>
        <v>1226789.8821889642</v>
      </c>
      <c r="AS14" s="73">
        <f>SUM($L14:O14)</f>
        <v>1647622.3709584167</v>
      </c>
      <c r="AT14" s="73">
        <f>SUM($L14:P14)</f>
        <v>2073504.8495931025</v>
      </c>
      <c r="AU14" s="73">
        <f>SUM($L14:Q14)</f>
        <v>2504497.9179714043</v>
      </c>
      <c r="AV14" s="73">
        <f>SUM($L14:R14)</f>
        <v>2940662.9031702462</v>
      </c>
      <c r="AW14" s="73">
        <f>SUM($L14:S14)</f>
        <v>3382061.8681914741</v>
      </c>
      <c r="AX14" s="73">
        <f>SUM($L14:T14)</f>
        <v>3828757.6207929566</v>
      </c>
      <c r="AY14" s="73">
        <f>SUM($L14:U14)</f>
        <v>4280813.7224256573</v>
      </c>
      <c r="AZ14" s="73">
        <f>SUM($L14:V14)</f>
        <v>4738294.4972779499</v>
      </c>
      <c r="BA14" s="73">
        <f>SUM($L14:W14)</f>
        <v>5201265.0414284701</v>
      </c>
      <c r="BB14" s="73">
        <f>SUM($L14:X14)</f>
        <v>5669791.2321087969</v>
      </c>
      <c r="BC14" s="73">
        <f>SUM($L14:Y14)</f>
        <v>6143002.6846959265</v>
      </c>
      <c r="BD14" s="73">
        <f>SUM($L14:Z14)</f>
        <v>6620946.2518089274</v>
      </c>
      <c r="BE14" s="73">
        <f>SUM($L14:AA14)</f>
        <v>7103669.2545930585</v>
      </c>
      <c r="BF14" s="73">
        <f>SUM($L14:AB14)</f>
        <v>7591219.487405031</v>
      </c>
      <c r="BG14" s="73">
        <f>SUM($L14:AC14)</f>
        <v>8083645.2225451227</v>
      </c>
      <c r="BH14" s="73">
        <f>SUM($L14:AD14)</f>
        <v>8580995.2150366157</v>
      </c>
      <c r="BI14" s="73">
        <f>SUM($L14:AE14)</f>
        <v>9083318.7074530236</v>
      </c>
      <c r="BJ14" s="73">
        <f>SUM($L14:AF14)</f>
        <v>9590665.4347935952</v>
      </c>
      <c r="BK14" s="73">
        <f>SUM($L14:AG14)</f>
        <v>10103085.629407573</v>
      </c>
      <c r="BL14" s="73">
        <f>SUM($L14:AH14)</f>
        <v>10620630.025967691</v>
      </c>
      <c r="BM14" s="73">
        <f>SUM($L14:AI14)</f>
        <v>11144902.49968309</v>
      </c>
      <c r="BN14" s="73">
        <f>SUM($L14:AJ14)</f>
        <v>11675990.515556788</v>
      </c>
      <c r="BO14" s="73">
        <f>SUM($L14:AK14)</f>
        <v>12213982.675636845</v>
      </c>
      <c r="BP14" s="73">
        <f>SUM($L14:AL14)</f>
        <v>12758968.733797943</v>
      </c>
      <c r="BQ14" s="73">
        <f>SUM($L14:AM14)</f>
        <v>13311039.610715136</v>
      </c>
      <c r="BR14" s="73">
        <f>SUM($L14:AN14)</f>
        <v>13870287.409032252</v>
      </c>
      <c r="BS14" s="74">
        <f>SUM($L14:AO14)</f>
        <v>14436805.428727489</v>
      </c>
      <c r="BT14" s="76">
        <f>IF(CZ14=0,0,L14/((1+Vychodiská!$C$168)^emisie_ostatné!CZ14))</f>
        <v>364676.89131362806</v>
      </c>
      <c r="BU14" s="73">
        <f>IF(DA14=0,0,M14/((1+Vychodiská!$C$168)^emisie_ostatné!DA14))</f>
        <v>353215.61758662818</v>
      </c>
      <c r="BV14" s="73">
        <f>IF(DB14=0,0,N14/((1+Vychodiská!$C$168)^emisie_ostatné!DB14))</f>
        <v>342114.55531961989</v>
      </c>
      <c r="BW14" s="73">
        <f>IF(DC14=0,0,O14/((1+Vychodiská!$C$168)^emisie_ostatné!DC14))</f>
        <v>329733.26665090985</v>
      </c>
      <c r="BX14" s="73">
        <f>IF(DD14=0,0,P14/((1+Vychodiská!$C$168)^emisie_ostatné!DD14))</f>
        <v>317800.06271497224</v>
      </c>
      <c r="BY14" s="73">
        <f>IF(DE14=0,0,Q14/((1+Vychodiská!$C$168)^emisie_ostatné!DE14))</f>
        <v>306298.72711195407</v>
      </c>
      <c r="BZ14" s="73">
        <f>IF(DF14=0,0,R14/((1+Vychodiská!$C$168)^emisie_ostatné!DF14))</f>
        <v>295213.6303212358</v>
      </c>
      <c r="CA14" s="73">
        <f>IF(DG14=0,0,S14/((1+Vychodiská!$C$168)^emisie_ostatné!DG14))</f>
        <v>284529.7084619911</v>
      </c>
      <c r="CB14" s="73">
        <f>IF(DH14=0,0,T14/((1+Vychodiská!$C$168)^emisie_ostatné!DH14))</f>
        <v>274232.44282241428</v>
      </c>
      <c r="CC14" s="73">
        <f>IF(DI14=0,0,U14/((1+Vychodiská!$C$168)^emisie_ostatné!DI14))</f>
        <v>264307.84012979356</v>
      </c>
      <c r="CD14" s="73">
        <f>IF(DJ14=0,0,V14/((1+Vychodiská!$C$168)^emisie_ostatné!DJ14))</f>
        <v>254742.41353462014</v>
      </c>
      <c r="CE14" s="73">
        <f>IF(DK14=0,0,W14/((1+Vychodiská!$C$168)^emisie_ostatné!DK14))</f>
        <v>245523.16428289094</v>
      </c>
      <c r="CF14" s="73">
        <f>IF(DL14=0,0,X14/((1+Vychodiská!$C$168)^emisie_ostatné!DL14))</f>
        <v>236637.5640517007</v>
      </c>
      <c r="CG14" s="73">
        <f>IF(DM14=0,0,Y14/((1+Vychodiská!$C$168)^emisie_ostatné!DM14))</f>
        <v>227622.79970687392</v>
      </c>
      <c r="CH14" s="73">
        <f>IF(DN14=0,0,Z14/((1+Vychodiská!$C$168)^emisie_ostatné!DN14))</f>
        <v>218951.45495613592</v>
      </c>
      <c r="CI14" s="73">
        <f>IF(DO14=0,0,AA14/((1+Vychodiská!$C$168)^emisie_ostatné!DO14))</f>
        <v>210610.44714828304</v>
      </c>
      <c r="CJ14" s="73">
        <f>IF(DP14=0,0,AB14/((1+Vychodiská!$C$168)^emisie_ostatné!DP14))</f>
        <v>202587.19201882469</v>
      </c>
      <c r="CK14" s="73">
        <f>IF(DQ14=0,0,AC14/((1+Vychodiská!$C$168)^emisie_ostatné!DQ14))</f>
        <v>194869.58470382181</v>
      </c>
      <c r="CL14" s="73">
        <f>IF(DR14=0,0,AD14/((1+Vychodiská!$C$168)^emisie_ostatné!DR14))</f>
        <v>187445.98147700957</v>
      </c>
      <c r="CM14" s="73">
        <f>IF(DS14=0,0,AE14/((1+Vychodiská!$C$168)^emisie_ostatné!DS14))</f>
        <v>180305.18218264729</v>
      </c>
      <c r="CN14" s="73">
        <f>IF(DT14=0,0,AF14/((1+Vychodiská!$C$168)^emisie_ostatné!DT14))</f>
        <v>0</v>
      </c>
      <c r="CO14" s="73">
        <f>IF(DU14=0,0,AG14/((1+Vychodiská!$C$168)^emisie_ostatné!DU14))</f>
        <v>0</v>
      </c>
      <c r="CP14" s="73">
        <f>IF(DV14=0,0,AH14/((1+Vychodiská!$C$168)^emisie_ostatné!DV14))</f>
        <v>0</v>
      </c>
      <c r="CQ14" s="73">
        <f>IF(DW14=0,0,AI14/((1+Vychodiská!$C$168)^emisie_ostatné!DW14))</f>
        <v>0</v>
      </c>
      <c r="CR14" s="73">
        <f>IF(DX14=0,0,AJ14/((1+Vychodiská!$C$168)^emisie_ostatné!DX14))</f>
        <v>0</v>
      </c>
      <c r="CS14" s="73">
        <f>IF(DY14=0,0,AK14/((1+Vychodiská!$C$168)^emisie_ostatné!DY14))</f>
        <v>0</v>
      </c>
      <c r="CT14" s="73">
        <f>IF(DZ14=0,0,AL14/((1+Vychodiská!$C$168)^emisie_ostatné!DZ14))</f>
        <v>0</v>
      </c>
      <c r="CU14" s="73">
        <f>IF(EA14=0,0,AM14/((1+Vychodiská!$C$168)^emisie_ostatné!EA14))</f>
        <v>0</v>
      </c>
      <c r="CV14" s="73">
        <f>IF(EB14=0,0,AN14/((1+Vychodiská!$C$168)^emisie_ostatné!EB14))</f>
        <v>0</v>
      </c>
      <c r="CW14" s="74">
        <f>IF(EC14=0,0,AO14/((1+Vychodiská!$C$168)^emisie_ostatné!EC14))</f>
        <v>0</v>
      </c>
      <c r="CX14" s="77">
        <f t="shared" si="4"/>
        <v>5291418.526495955</v>
      </c>
      <c r="CY14" s="73"/>
      <c r="CZ14" s="78">
        <f t="shared" si="2"/>
        <v>2</v>
      </c>
      <c r="DA14" s="78">
        <f t="shared" ref="DA14:EC14" si="14">IF(CZ14=0,0,IF(DA$2&gt;$D14,0,CZ14+1))</f>
        <v>3</v>
      </c>
      <c r="DB14" s="78">
        <f t="shared" si="14"/>
        <v>4</v>
      </c>
      <c r="DC14" s="78">
        <f t="shared" si="14"/>
        <v>5</v>
      </c>
      <c r="DD14" s="78">
        <f t="shared" si="14"/>
        <v>6</v>
      </c>
      <c r="DE14" s="78">
        <f t="shared" si="14"/>
        <v>7</v>
      </c>
      <c r="DF14" s="78">
        <f t="shared" si="14"/>
        <v>8</v>
      </c>
      <c r="DG14" s="78">
        <f t="shared" si="14"/>
        <v>9</v>
      </c>
      <c r="DH14" s="78">
        <f t="shared" si="14"/>
        <v>10</v>
      </c>
      <c r="DI14" s="78">
        <f t="shared" si="14"/>
        <v>11</v>
      </c>
      <c r="DJ14" s="78">
        <f t="shared" si="14"/>
        <v>12</v>
      </c>
      <c r="DK14" s="78">
        <f t="shared" si="14"/>
        <v>13</v>
      </c>
      <c r="DL14" s="78">
        <f t="shared" si="14"/>
        <v>14</v>
      </c>
      <c r="DM14" s="78">
        <f t="shared" si="14"/>
        <v>15</v>
      </c>
      <c r="DN14" s="78">
        <f t="shared" si="14"/>
        <v>16</v>
      </c>
      <c r="DO14" s="78">
        <f t="shared" si="14"/>
        <v>17</v>
      </c>
      <c r="DP14" s="78">
        <f t="shared" si="14"/>
        <v>18</v>
      </c>
      <c r="DQ14" s="78">
        <f t="shared" si="14"/>
        <v>19</v>
      </c>
      <c r="DR14" s="78">
        <f t="shared" si="14"/>
        <v>20</v>
      </c>
      <c r="DS14" s="78">
        <f t="shared" si="14"/>
        <v>21</v>
      </c>
      <c r="DT14" s="78">
        <f t="shared" si="14"/>
        <v>0</v>
      </c>
      <c r="DU14" s="78">
        <f t="shared" si="14"/>
        <v>0</v>
      </c>
      <c r="DV14" s="78">
        <f t="shared" si="14"/>
        <v>0</v>
      </c>
      <c r="DW14" s="78">
        <f t="shared" si="14"/>
        <v>0</v>
      </c>
      <c r="DX14" s="78">
        <f t="shared" si="14"/>
        <v>0</v>
      </c>
      <c r="DY14" s="78">
        <f t="shared" si="14"/>
        <v>0</v>
      </c>
      <c r="DZ14" s="78">
        <f t="shared" si="14"/>
        <v>0</v>
      </c>
      <c r="EA14" s="78">
        <f t="shared" si="14"/>
        <v>0</v>
      </c>
      <c r="EB14" s="78">
        <f t="shared" si="14"/>
        <v>0</v>
      </c>
      <c r="EC14" s="79">
        <f t="shared" si="14"/>
        <v>0</v>
      </c>
    </row>
    <row r="15" spans="1:133" s="80" customFormat="1" ht="31" customHeight="1" x14ac:dyDescent="0.35">
      <c r="A15" s="70">
        <v>13</v>
      </c>
      <c r="B15" s="71" t="s">
        <v>67</v>
      </c>
      <c r="C15" s="71" t="str">
        <f>INDEX(Data!$D$3:$D$29,MATCH(emisie_ostatné!A15,Data!$A$3:$A$29,0))</f>
        <v>Rekonštrukcia spoločnej vysoko napäťovej rozvodne R22.1 pre závod Košice</v>
      </c>
      <c r="D15" s="72">
        <f>INDEX(Data!$M$3:$M$29,MATCH(emisie_ostatné!A15,Data!$A$3:$A$29,0))</f>
        <v>20</v>
      </c>
      <c r="E15" s="72" t="str">
        <f>INDEX(Data!$J$3:$J$29,MATCH(emisie_ostatné!A15,Data!$A$3:$A$29,0))</f>
        <v>2023-2024</v>
      </c>
      <c r="F15" s="72">
        <f>INDEX(Data!$O$3:$O$29,MATCH(emisie_ostatné!A15,Data!$A$3:$A$29,0))</f>
        <v>0</v>
      </c>
      <c r="G15" s="72">
        <f>INDEX(Data!$P$3:$P$29,MATCH(emisie_ostatné!A15,Data!$A$3:$A$29,0))</f>
        <v>0</v>
      </c>
      <c r="H15" s="72">
        <f>INDEX(Data!$Q$3:$Q$29,MATCH(emisie_ostatné!A15,Data!$A$3:$A$29,0))</f>
        <v>0</v>
      </c>
      <c r="I15" s="72">
        <f>INDEX(Data!$R$3:$R$29,MATCH(emisie_ostatné!A15,Data!$A$3:$A$29,0))</f>
        <v>0</v>
      </c>
      <c r="J15" s="72">
        <f>INDEX(Data!$S$3:$S$29,MATCH(emisie_ostatné!A15,Data!$A$3:$A$29,0))</f>
        <v>0</v>
      </c>
      <c r="K15" s="74">
        <f>INDEX(Data!$T$3:$T$29,MATCH(emisie_ostatné!A15,Data!$A$3:$A$29,0))</f>
        <v>0</v>
      </c>
      <c r="L15" s="73">
        <f>($F15*IF(LEN($E15)=4,HLOOKUP($E15+L$2,Vychodiská!$J$9:$BH$15,2,0),HLOOKUP(VALUE(RIGHT($E15,4))+L$2,Vychodiská!$J$9:$BH$15,2,0)))*-1+($G15*IF(LEN($E15)=4,HLOOKUP($E15+L$2,Vychodiská!$J$9:$BH$15,3,0),HLOOKUP(VALUE(RIGHT($E15,4))+L$2,Vychodiská!$J$9:$BH$15,3,0)))*-1+($H15*IF(LEN($E15)=4,HLOOKUP($E15+L$2,Vychodiská!$J$9:$BH$15,4,0),HLOOKUP(VALUE(RIGHT($E15,4))+L$2,Vychodiská!$J$9:$BH$15,4,0)))*-1+($I15*IF(LEN($E15)=4,HLOOKUP($E15+L$2,Vychodiská!$J$9:$BH$15,5,0),HLOOKUP(VALUE(RIGHT($E15,4))+L$2,Vychodiská!$J$9:$BH$15,5,0)))*-1+($J15*IF(LEN($E15)=4,HLOOKUP($E15+L$2,Vychodiská!$J$9:$BH$15,6),HLOOKUP(VALUE(RIGHT($E15,4))+L$2,Vychodiská!$J$9:$BH$15,6,0)))*-1+($K15*IF(LEN($E15)=4,HLOOKUP($E15+L$2,Vychodiská!$J$9:$BH$15,7),HLOOKUP(VALUE(RIGHT($E15,4))+L$2,Vychodiská!$J$9:$BH$15,7,0)))*-1</f>
        <v>0</v>
      </c>
      <c r="M15" s="73">
        <f>($F15*IF(LEN($E15)=4,HLOOKUP($E15+M$2,Vychodiská!$J$9:$BH$15,2,0),HLOOKUP(VALUE(RIGHT($E15,4))+M$2,Vychodiská!$J$9:$BH$15,2,0)))*-1+($G15*IF(LEN($E15)=4,HLOOKUP($E15+M$2,Vychodiská!$J$9:$BH$15,3,0),HLOOKUP(VALUE(RIGHT($E15,4))+M$2,Vychodiská!$J$9:$BH$15,3,0)))*-1+($H15*IF(LEN($E15)=4,HLOOKUP($E15+M$2,Vychodiská!$J$9:$BH$15,4,0),HLOOKUP(VALUE(RIGHT($E15,4))+M$2,Vychodiská!$J$9:$BH$15,4,0)))*-1+($I15*IF(LEN($E15)=4,HLOOKUP($E15+M$2,Vychodiská!$J$9:$BH$15,5,0),HLOOKUP(VALUE(RIGHT($E15,4))+M$2,Vychodiská!$J$9:$BH$15,5,0)))*-1+($J15*IF(LEN($E15)=4,HLOOKUP($E15+M$2,Vychodiská!$J$9:$BH$15,6),HLOOKUP(VALUE(RIGHT($E15,4))+M$2,Vychodiská!$J$9:$BH$15,6,0)))*-1+($K15*IF(LEN($E15)=4,HLOOKUP($E15+M$2,Vychodiská!$J$9:$BH$15,7),HLOOKUP(VALUE(RIGHT($E15,4))+M$2,Vychodiská!$J$9:$BH$15,7,0)))*-1</f>
        <v>0</v>
      </c>
      <c r="N15" s="73">
        <f>($F15*IF(LEN($E15)=4,HLOOKUP($E15+N$2,Vychodiská!$J$9:$BH$15,2,0),HLOOKUP(VALUE(RIGHT($E15,4))+N$2,Vychodiská!$J$9:$BH$15,2,0)))*-1+($G15*IF(LEN($E15)=4,HLOOKUP($E15+N$2,Vychodiská!$J$9:$BH$15,3,0),HLOOKUP(VALUE(RIGHT($E15,4))+N$2,Vychodiská!$J$9:$BH$15,3,0)))*-1+($H15*IF(LEN($E15)=4,HLOOKUP($E15+N$2,Vychodiská!$J$9:$BH$15,4,0),HLOOKUP(VALUE(RIGHT($E15,4))+N$2,Vychodiská!$J$9:$BH$15,4,0)))*-1+($I15*IF(LEN($E15)=4,HLOOKUP($E15+N$2,Vychodiská!$J$9:$BH$15,5,0),HLOOKUP(VALUE(RIGHT($E15,4))+N$2,Vychodiská!$J$9:$BH$15,5,0)))*-1+($J15*IF(LEN($E15)=4,HLOOKUP($E15+N$2,Vychodiská!$J$9:$BH$15,6),HLOOKUP(VALUE(RIGHT($E15,4))+N$2,Vychodiská!$J$9:$BH$15,6,0)))*-1+($K15*IF(LEN($E15)=4,HLOOKUP($E15+N$2,Vychodiská!$J$9:$BH$15,7),HLOOKUP(VALUE(RIGHT($E15,4))+N$2,Vychodiská!$J$9:$BH$15,7,0)))*-1</f>
        <v>0</v>
      </c>
      <c r="O15" s="73">
        <f>($F15*IF(LEN($E15)=4,HLOOKUP($E15+O$2,Vychodiská!$J$9:$BH$15,2,0),HLOOKUP(VALUE(RIGHT($E15,4))+O$2,Vychodiská!$J$9:$BH$15,2,0)))*-1+($G15*IF(LEN($E15)=4,HLOOKUP($E15+O$2,Vychodiská!$J$9:$BH$15,3,0),HLOOKUP(VALUE(RIGHT($E15,4))+O$2,Vychodiská!$J$9:$BH$15,3,0)))*-1+($H15*IF(LEN($E15)=4,HLOOKUP($E15+O$2,Vychodiská!$J$9:$BH$15,4,0),HLOOKUP(VALUE(RIGHT($E15,4))+O$2,Vychodiská!$J$9:$BH$15,4,0)))*-1+($I15*IF(LEN($E15)=4,HLOOKUP($E15+O$2,Vychodiská!$J$9:$BH$15,5,0),HLOOKUP(VALUE(RIGHT($E15,4))+O$2,Vychodiská!$J$9:$BH$15,5,0)))*-1+($J15*IF(LEN($E15)=4,HLOOKUP($E15+O$2,Vychodiská!$J$9:$BH$15,6),HLOOKUP(VALUE(RIGHT($E15,4))+O$2,Vychodiská!$J$9:$BH$15,6,0)))*-1+($K15*IF(LEN($E15)=4,HLOOKUP($E15+O$2,Vychodiská!$J$9:$BH$15,7),HLOOKUP(VALUE(RIGHT($E15,4))+O$2,Vychodiská!$J$9:$BH$15,7,0)))*-1</f>
        <v>0</v>
      </c>
      <c r="P15" s="73">
        <f>($F15*IF(LEN($E15)=4,HLOOKUP($E15+P$2,Vychodiská!$J$9:$BH$15,2,0),HLOOKUP(VALUE(RIGHT($E15,4))+P$2,Vychodiská!$J$9:$BH$15,2,0)))*-1+($G15*IF(LEN($E15)=4,HLOOKUP($E15+P$2,Vychodiská!$J$9:$BH$15,3,0),HLOOKUP(VALUE(RIGHT($E15,4))+P$2,Vychodiská!$J$9:$BH$15,3,0)))*-1+($H15*IF(LEN($E15)=4,HLOOKUP($E15+P$2,Vychodiská!$J$9:$BH$15,4,0),HLOOKUP(VALUE(RIGHT($E15,4))+P$2,Vychodiská!$J$9:$BH$15,4,0)))*-1+($I15*IF(LEN($E15)=4,HLOOKUP($E15+P$2,Vychodiská!$J$9:$BH$15,5,0),HLOOKUP(VALUE(RIGHT($E15,4))+P$2,Vychodiská!$J$9:$BH$15,5,0)))*-1+($J15*IF(LEN($E15)=4,HLOOKUP($E15+P$2,Vychodiská!$J$9:$BH$15,6),HLOOKUP(VALUE(RIGHT($E15,4))+P$2,Vychodiská!$J$9:$BH$15,6,0)))*-1+($K15*IF(LEN($E15)=4,HLOOKUP($E15+P$2,Vychodiská!$J$9:$BH$15,7),HLOOKUP(VALUE(RIGHT($E15,4))+P$2,Vychodiská!$J$9:$BH$15,7,0)))*-1</f>
        <v>0</v>
      </c>
      <c r="Q15" s="73">
        <f>($F15*IF(LEN($E15)=4,HLOOKUP($E15+Q$2,Vychodiská!$J$9:$BH$15,2,0),HLOOKUP(VALUE(RIGHT($E15,4))+Q$2,Vychodiská!$J$9:$BH$15,2,0)))*-1+($G15*IF(LEN($E15)=4,HLOOKUP($E15+Q$2,Vychodiská!$J$9:$BH$15,3,0),HLOOKUP(VALUE(RIGHT($E15,4))+Q$2,Vychodiská!$J$9:$BH$15,3,0)))*-1+($H15*IF(LEN($E15)=4,HLOOKUP($E15+Q$2,Vychodiská!$J$9:$BH$15,4,0),HLOOKUP(VALUE(RIGHT($E15,4))+Q$2,Vychodiská!$J$9:$BH$15,4,0)))*-1+($I15*IF(LEN($E15)=4,HLOOKUP($E15+Q$2,Vychodiská!$J$9:$BH$15,5,0),HLOOKUP(VALUE(RIGHT($E15,4))+Q$2,Vychodiská!$J$9:$BH$15,5,0)))*-1+($J15*IF(LEN($E15)=4,HLOOKUP($E15+Q$2,Vychodiská!$J$9:$BH$15,6),HLOOKUP(VALUE(RIGHT($E15,4))+Q$2,Vychodiská!$J$9:$BH$15,6,0)))*-1+($K15*IF(LEN($E15)=4,HLOOKUP($E15+Q$2,Vychodiská!$J$9:$BH$15,7),HLOOKUP(VALUE(RIGHT($E15,4))+Q$2,Vychodiská!$J$9:$BH$15,7,0)))*-1</f>
        <v>0</v>
      </c>
      <c r="R15" s="73">
        <f>($F15*IF(LEN($E15)=4,HLOOKUP($E15+R$2,Vychodiská!$J$9:$BH$15,2,0),HLOOKUP(VALUE(RIGHT($E15,4))+R$2,Vychodiská!$J$9:$BH$15,2,0)))*-1+($G15*IF(LEN($E15)=4,HLOOKUP($E15+R$2,Vychodiská!$J$9:$BH$15,3,0),HLOOKUP(VALUE(RIGHT($E15,4))+R$2,Vychodiská!$J$9:$BH$15,3,0)))*-1+($H15*IF(LEN($E15)=4,HLOOKUP($E15+R$2,Vychodiská!$J$9:$BH$15,4,0),HLOOKUP(VALUE(RIGHT($E15,4))+R$2,Vychodiská!$J$9:$BH$15,4,0)))*-1+($I15*IF(LEN($E15)=4,HLOOKUP($E15+R$2,Vychodiská!$J$9:$BH$15,5,0),HLOOKUP(VALUE(RIGHT($E15,4))+R$2,Vychodiská!$J$9:$BH$15,5,0)))*-1+($J15*IF(LEN($E15)=4,HLOOKUP($E15+R$2,Vychodiská!$J$9:$BH$15,6),HLOOKUP(VALUE(RIGHT($E15,4))+R$2,Vychodiská!$J$9:$BH$15,6,0)))*-1+($K15*IF(LEN($E15)=4,HLOOKUP($E15+R$2,Vychodiská!$J$9:$BH$15,7),HLOOKUP(VALUE(RIGHT($E15,4))+R$2,Vychodiská!$J$9:$BH$15,7,0)))*-1</f>
        <v>0</v>
      </c>
      <c r="S15" s="73">
        <f>($F15*IF(LEN($E15)=4,HLOOKUP($E15+S$2,Vychodiská!$J$9:$BH$15,2,0),HLOOKUP(VALUE(RIGHT($E15,4))+S$2,Vychodiská!$J$9:$BH$15,2,0)))*-1+($G15*IF(LEN($E15)=4,HLOOKUP($E15+S$2,Vychodiská!$J$9:$BH$15,3,0),HLOOKUP(VALUE(RIGHT($E15,4))+S$2,Vychodiská!$J$9:$BH$15,3,0)))*-1+($H15*IF(LEN($E15)=4,HLOOKUP($E15+S$2,Vychodiská!$J$9:$BH$15,4,0),HLOOKUP(VALUE(RIGHT($E15,4))+S$2,Vychodiská!$J$9:$BH$15,4,0)))*-1+($I15*IF(LEN($E15)=4,HLOOKUP($E15+S$2,Vychodiská!$J$9:$BH$15,5,0),HLOOKUP(VALUE(RIGHT($E15,4))+S$2,Vychodiská!$J$9:$BH$15,5,0)))*-1+($J15*IF(LEN($E15)=4,HLOOKUP($E15+S$2,Vychodiská!$J$9:$BH$15,6),HLOOKUP(VALUE(RIGHT($E15,4))+S$2,Vychodiská!$J$9:$BH$15,6,0)))*-1+($K15*IF(LEN($E15)=4,HLOOKUP($E15+S$2,Vychodiská!$J$9:$BH$15,7),HLOOKUP(VALUE(RIGHT($E15,4))+S$2,Vychodiská!$J$9:$BH$15,7,0)))*-1</f>
        <v>0</v>
      </c>
      <c r="T15" s="73">
        <f>($F15*IF(LEN($E15)=4,HLOOKUP($E15+T$2,Vychodiská!$J$9:$BH$15,2,0),HLOOKUP(VALUE(RIGHT($E15,4))+T$2,Vychodiská!$J$9:$BH$15,2,0)))*-1+($G15*IF(LEN($E15)=4,HLOOKUP($E15+T$2,Vychodiská!$J$9:$BH$15,3,0),HLOOKUP(VALUE(RIGHT($E15,4))+T$2,Vychodiská!$J$9:$BH$15,3,0)))*-1+($H15*IF(LEN($E15)=4,HLOOKUP($E15+T$2,Vychodiská!$J$9:$BH$15,4,0),HLOOKUP(VALUE(RIGHT($E15,4))+T$2,Vychodiská!$J$9:$BH$15,4,0)))*-1+($I15*IF(LEN($E15)=4,HLOOKUP($E15+T$2,Vychodiská!$J$9:$BH$15,5,0),HLOOKUP(VALUE(RIGHT($E15,4))+T$2,Vychodiská!$J$9:$BH$15,5,0)))*-1+($J15*IF(LEN($E15)=4,HLOOKUP($E15+T$2,Vychodiská!$J$9:$BH$15,6),HLOOKUP(VALUE(RIGHT($E15,4))+T$2,Vychodiská!$J$9:$BH$15,6,0)))*-1+($K15*IF(LEN($E15)=4,HLOOKUP($E15+T$2,Vychodiská!$J$9:$BH$15,7),HLOOKUP(VALUE(RIGHT($E15,4))+T$2,Vychodiská!$J$9:$BH$15,7,0)))*-1</f>
        <v>0</v>
      </c>
      <c r="U15" s="73">
        <f>($F15*IF(LEN($E15)=4,HLOOKUP($E15+U$2,Vychodiská!$J$9:$BH$15,2,0),HLOOKUP(VALUE(RIGHT($E15,4))+U$2,Vychodiská!$J$9:$BH$15,2,0)))*-1+($G15*IF(LEN($E15)=4,HLOOKUP($E15+U$2,Vychodiská!$J$9:$BH$15,3,0),HLOOKUP(VALUE(RIGHT($E15,4))+U$2,Vychodiská!$J$9:$BH$15,3,0)))*-1+($H15*IF(LEN($E15)=4,HLOOKUP($E15+U$2,Vychodiská!$J$9:$BH$15,4,0),HLOOKUP(VALUE(RIGHT($E15,4))+U$2,Vychodiská!$J$9:$BH$15,4,0)))*-1+($I15*IF(LEN($E15)=4,HLOOKUP($E15+U$2,Vychodiská!$J$9:$BH$15,5,0),HLOOKUP(VALUE(RIGHT($E15,4))+U$2,Vychodiská!$J$9:$BH$15,5,0)))*-1+($J15*IF(LEN($E15)=4,HLOOKUP($E15+U$2,Vychodiská!$J$9:$BH$15,6),HLOOKUP(VALUE(RIGHT($E15,4))+U$2,Vychodiská!$J$9:$BH$15,6,0)))*-1+($K15*IF(LEN($E15)=4,HLOOKUP($E15+U$2,Vychodiská!$J$9:$BH$15,7),HLOOKUP(VALUE(RIGHT($E15,4))+U$2,Vychodiská!$J$9:$BH$15,7,0)))*-1</f>
        <v>0</v>
      </c>
      <c r="V15" s="73">
        <f>($F15*IF(LEN($E15)=4,HLOOKUP($E15+V$2,Vychodiská!$J$9:$BH$15,2,0),HLOOKUP(VALUE(RIGHT($E15,4))+V$2,Vychodiská!$J$9:$BH$15,2,0)))*-1+($G15*IF(LEN($E15)=4,HLOOKUP($E15+V$2,Vychodiská!$J$9:$BH$15,3,0),HLOOKUP(VALUE(RIGHT($E15,4))+V$2,Vychodiská!$J$9:$BH$15,3,0)))*-1+($H15*IF(LEN($E15)=4,HLOOKUP($E15+V$2,Vychodiská!$J$9:$BH$15,4,0),HLOOKUP(VALUE(RIGHT($E15,4))+V$2,Vychodiská!$J$9:$BH$15,4,0)))*-1+($I15*IF(LEN($E15)=4,HLOOKUP($E15+V$2,Vychodiská!$J$9:$BH$15,5,0),HLOOKUP(VALUE(RIGHT($E15,4))+V$2,Vychodiská!$J$9:$BH$15,5,0)))*-1+($J15*IF(LEN($E15)=4,HLOOKUP($E15+V$2,Vychodiská!$J$9:$BH$15,6),HLOOKUP(VALUE(RIGHT($E15,4))+V$2,Vychodiská!$J$9:$BH$15,6,0)))*-1+($K15*IF(LEN($E15)=4,HLOOKUP($E15+V$2,Vychodiská!$J$9:$BH$15,7),HLOOKUP(VALUE(RIGHT($E15,4))+V$2,Vychodiská!$J$9:$BH$15,7,0)))*-1</f>
        <v>0</v>
      </c>
      <c r="W15" s="73">
        <f>($F15*IF(LEN($E15)=4,HLOOKUP($E15+W$2,Vychodiská!$J$9:$BH$15,2,0),HLOOKUP(VALUE(RIGHT($E15,4))+W$2,Vychodiská!$J$9:$BH$15,2,0)))*-1+($G15*IF(LEN($E15)=4,HLOOKUP($E15+W$2,Vychodiská!$J$9:$BH$15,3,0),HLOOKUP(VALUE(RIGHT($E15,4))+W$2,Vychodiská!$J$9:$BH$15,3,0)))*-1+($H15*IF(LEN($E15)=4,HLOOKUP($E15+W$2,Vychodiská!$J$9:$BH$15,4,0),HLOOKUP(VALUE(RIGHT($E15,4))+W$2,Vychodiská!$J$9:$BH$15,4,0)))*-1+($I15*IF(LEN($E15)=4,HLOOKUP($E15+W$2,Vychodiská!$J$9:$BH$15,5,0),HLOOKUP(VALUE(RIGHT($E15,4))+W$2,Vychodiská!$J$9:$BH$15,5,0)))*-1+($J15*IF(LEN($E15)=4,HLOOKUP($E15+W$2,Vychodiská!$J$9:$BH$15,6),HLOOKUP(VALUE(RIGHT($E15,4))+W$2,Vychodiská!$J$9:$BH$15,6,0)))*-1+($K15*IF(LEN($E15)=4,HLOOKUP($E15+W$2,Vychodiská!$J$9:$BH$15,7),HLOOKUP(VALUE(RIGHT($E15,4))+W$2,Vychodiská!$J$9:$BH$15,7,0)))*-1</f>
        <v>0</v>
      </c>
      <c r="X15" s="73">
        <f>($F15*IF(LEN($E15)=4,HLOOKUP($E15+X$2,Vychodiská!$J$9:$BH$15,2,0),HLOOKUP(VALUE(RIGHT($E15,4))+X$2,Vychodiská!$J$9:$BH$15,2,0)))*-1+($G15*IF(LEN($E15)=4,HLOOKUP($E15+X$2,Vychodiská!$J$9:$BH$15,3,0),HLOOKUP(VALUE(RIGHT($E15,4))+X$2,Vychodiská!$J$9:$BH$15,3,0)))*-1+($H15*IF(LEN($E15)=4,HLOOKUP($E15+X$2,Vychodiská!$J$9:$BH$15,4,0),HLOOKUP(VALUE(RIGHT($E15,4))+X$2,Vychodiská!$J$9:$BH$15,4,0)))*-1+($I15*IF(LEN($E15)=4,HLOOKUP($E15+X$2,Vychodiská!$J$9:$BH$15,5,0),HLOOKUP(VALUE(RIGHT($E15,4))+X$2,Vychodiská!$J$9:$BH$15,5,0)))*-1+($J15*IF(LEN($E15)=4,HLOOKUP($E15+X$2,Vychodiská!$J$9:$BH$15,6),HLOOKUP(VALUE(RIGHT($E15,4))+X$2,Vychodiská!$J$9:$BH$15,6,0)))*-1+($K15*IF(LEN($E15)=4,HLOOKUP($E15+X$2,Vychodiská!$J$9:$BH$15,7),HLOOKUP(VALUE(RIGHT($E15,4))+X$2,Vychodiská!$J$9:$BH$15,7,0)))*-1</f>
        <v>0</v>
      </c>
      <c r="Y15" s="73">
        <f>($F15*IF(LEN($E15)=4,HLOOKUP($E15+Y$2,Vychodiská!$J$9:$BH$15,2,0),HLOOKUP(VALUE(RIGHT($E15,4))+Y$2,Vychodiská!$J$9:$BH$15,2,0)))*-1+($G15*IF(LEN($E15)=4,HLOOKUP($E15+Y$2,Vychodiská!$J$9:$BH$15,3,0),HLOOKUP(VALUE(RIGHT($E15,4))+Y$2,Vychodiská!$J$9:$BH$15,3,0)))*-1+($H15*IF(LEN($E15)=4,HLOOKUP($E15+Y$2,Vychodiská!$J$9:$BH$15,4,0),HLOOKUP(VALUE(RIGHT($E15,4))+Y$2,Vychodiská!$J$9:$BH$15,4,0)))*-1+($I15*IF(LEN($E15)=4,HLOOKUP($E15+Y$2,Vychodiská!$J$9:$BH$15,5,0),HLOOKUP(VALUE(RIGHT($E15,4))+Y$2,Vychodiská!$J$9:$BH$15,5,0)))*-1+($J15*IF(LEN($E15)=4,HLOOKUP($E15+Y$2,Vychodiská!$J$9:$BH$15,6),HLOOKUP(VALUE(RIGHT($E15,4))+Y$2,Vychodiská!$J$9:$BH$15,6,0)))*-1+($K15*IF(LEN($E15)=4,HLOOKUP($E15+Y$2,Vychodiská!$J$9:$BH$15,7),HLOOKUP(VALUE(RIGHT($E15,4))+Y$2,Vychodiská!$J$9:$BH$15,7,0)))*-1</f>
        <v>0</v>
      </c>
      <c r="Z15" s="73">
        <f>($F15*IF(LEN($E15)=4,HLOOKUP($E15+Z$2,Vychodiská!$J$9:$BH$15,2,0),HLOOKUP(VALUE(RIGHT($E15,4))+Z$2,Vychodiská!$J$9:$BH$15,2,0)))*-1+($G15*IF(LEN($E15)=4,HLOOKUP($E15+Z$2,Vychodiská!$J$9:$BH$15,3,0),HLOOKUP(VALUE(RIGHT($E15,4))+Z$2,Vychodiská!$J$9:$BH$15,3,0)))*-1+($H15*IF(LEN($E15)=4,HLOOKUP($E15+Z$2,Vychodiská!$J$9:$BH$15,4,0),HLOOKUP(VALUE(RIGHT($E15,4))+Z$2,Vychodiská!$J$9:$BH$15,4,0)))*-1+($I15*IF(LEN($E15)=4,HLOOKUP($E15+Z$2,Vychodiská!$J$9:$BH$15,5,0),HLOOKUP(VALUE(RIGHT($E15,4))+Z$2,Vychodiská!$J$9:$BH$15,5,0)))*-1+($J15*IF(LEN($E15)=4,HLOOKUP($E15+Z$2,Vychodiská!$J$9:$BH$15,6),HLOOKUP(VALUE(RIGHT($E15,4))+Z$2,Vychodiská!$J$9:$BH$15,6,0)))*-1+($K15*IF(LEN($E15)=4,HLOOKUP($E15+Z$2,Vychodiská!$J$9:$BH$15,7),HLOOKUP(VALUE(RIGHT($E15,4))+Z$2,Vychodiská!$J$9:$BH$15,7,0)))*-1</f>
        <v>0</v>
      </c>
      <c r="AA15" s="73">
        <f>($F15*IF(LEN($E15)=4,HLOOKUP($E15+AA$2,Vychodiská!$J$9:$BH$15,2,0),HLOOKUP(VALUE(RIGHT($E15,4))+AA$2,Vychodiská!$J$9:$BH$15,2,0)))*-1+($G15*IF(LEN($E15)=4,HLOOKUP($E15+AA$2,Vychodiská!$J$9:$BH$15,3,0),HLOOKUP(VALUE(RIGHT($E15,4))+AA$2,Vychodiská!$J$9:$BH$15,3,0)))*-1+($H15*IF(LEN($E15)=4,HLOOKUP($E15+AA$2,Vychodiská!$J$9:$BH$15,4,0),HLOOKUP(VALUE(RIGHT($E15,4))+AA$2,Vychodiská!$J$9:$BH$15,4,0)))*-1+($I15*IF(LEN($E15)=4,HLOOKUP($E15+AA$2,Vychodiská!$J$9:$BH$15,5,0),HLOOKUP(VALUE(RIGHT($E15,4))+AA$2,Vychodiská!$J$9:$BH$15,5,0)))*-1+($J15*IF(LEN($E15)=4,HLOOKUP($E15+AA$2,Vychodiská!$J$9:$BH$15,6),HLOOKUP(VALUE(RIGHT($E15,4))+AA$2,Vychodiská!$J$9:$BH$15,6,0)))*-1+($K15*IF(LEN($E15)=4,HLOOKUP($E15+AA$2,Vychodiská!$J$9:$BH$15,7),HLOOKUP(VALUE(RIGHT($E15,4))+AA$2,Vychodiská!$J$9:$BH$15,7,0)))*-1</f>
        <v>0</v>
      </c>
      <c r="AB15" s="73">
        <f>($F15*IF(LEN($E15)=4,HLOOKUP($E15+AB$2,Vychodiská!$J$9:$BH$15,2,0),HLOOKUP(VALUE(RIGHT($E15,4))+AB$2,Vychodiská!$J$9:$BH$15,2,0)))*-1+($G15*IF(LEN($E15)=4,HLOOKUP($E15+AB$2,Vychodiská!$J$9:$BH$15,3,0),HLOOKUP(VALUE(RIGHT($E15,4))+AB$2,Vychodiská!$J$9:$BH$15,3,0)))*-1+($H15*IF(LEN($E15)=4,HLOOKUP($E15+AB$2,Vychodiská!$J$9:$BH$15,4,0),HLOOKUP(VALUE(RIGHT($E15,4))+AB$2,Vychodiská!$J$9:$BH$15,4,0)))*-1+($I15*IF(LEN($E15)=4,HLOOKUP($E15+AB$2,Vychodiská!$J$9:$BH$15,5,0),HLOOKUP(VALUE(RIGHT($E15,4))+AB$2,Vychodiská!$J$9:$BH$15,5,0)))*-1+($J15*IF(LEN($E15)=4,HLOOKUP($E15+AB$2,Vychodiská!$J$9:$BH$15,6),HLOOKUP(VALUE(RIGHT($E15,4))+AB$2,Vychodiská!$J$9:$BH$15,6,0)))*-1+($K15*IF(LEN($E15)=4,HLOOKUP($E15+AB$2,Vychodiská!$J$9:$BH$15,7),HLOOKUP(VALUE(RIGHT($E15,4))+AB$2,Vychodiská!$J$9:$BH$15,7,0)))*-1</f>
        <v>0</v>
      </c>
      <c r="AC15" s="73">
        <f>($F15*IF(LEN($E15)=4,HLOOKUP($E15+AC$2,Vychodiská!$J$9:$BH$15,2,0),HLOOKUP(VALUE(RIGHT($E15,4))+AC$2,Vychodiská!$J$9:$BH$15,2,0)))*-1+($G15*IF(LEN($E15)=4,HLOOKUP($E15+AC$2,Vychodiská!$J$9:$BH$15,3,0),HLOOKUP(VALUE(RIGHT($E15,4))+AC$2,Vychodiská!$J$9:$BH$15,3,0)))*-1+($H15*IF(LEN($E15)=4,HLOOKUP($E15+AC$2,Vychodiská!$J$9:$BH$15,4,0),HLOOKUP(VALUE(RIGHT($E15,4))+AC$2,Vychodiská!$J$9:$BH$15,4,0)))*-1+($I15*IF(LEN($E15)=4,HLOOKUP($E15+AC$2,Vychodiská!$J$9:$BH$15,5,0),HLOOKUP(VALUE(RIGHT($E15,4))+AC$2,Vychodiská!$J$9:$BH$15,5,0)))*-1+($J15*IF(LEN($E15)=4,HLOOKUP($E15+AC$2,Vychodiská!$J$9:$BH$15,6),HLOOKUP(VALUE(RIGHT($E15,4))+AC$2,Vychodiská!$J$9:$BH$15,6,0)))*-1+($K15*IF(LEN($E15)=4,HLOOKUP($E15+AC$2,Vychodiská!$J$9:$BH$15,7),HLOOKUP(VALUE(RIGHT($E15,4))+AC$2,Vychodiská!$J$9:$BH$15,7,0)))*-1</f>
        <v>0</v>
      </c>
      <c r="AD15" s="73">
        <f>($F15*IF(LEN($E15)=4,HLOOKUP($E15+AD$2,Vychodiská!$J$9:$BH$15,2,0),HLOOKUP(VALUE(RIGHT($E15,4))+AD$2,Vychodiská!$J$9:$BH$15,2,0)))*-1+($G15*IF(LEN($E15)=4,HLOOKUP($E15+AD$2,Vychodiská!$J$9:$BH$15,3,0),HLOOKUP(VALUE(RIGHT($E15,4))+AD$2,Vychodiská!$J$9:$BH$15,3,0)))*-1+($H15*IF(LEN($E15)=4,HLOOKUP($E15+AD$2,Vychodiská!$J$9:$BH$15,4,0),HLOOKUP(VALUE(RIGHT($E15,4))+AD$2,Vychodiská!$J$9:$BH$15,4,0)))*-1+($I15*IF(LEN($E15)=4,HLOOKUP($E15+AD$2,Vychodiská!$J$9:$BH$15,5,0),HLOOKUP(VALUE(RIGHT($E15,4))+AD$2,Vychodiská!$J$9:$BH$15,5,0)))*-1+($J15*IF(LEN($E15)=4,HLOOKUP($E15+AD$2,Vychodiská!$J$9:$BH$15,6),HLOOKUP(VALUE(RIGHT($E15,4))+AD$2,Vychodiská!$J$9:$BH$15,6,0)))*-1+($K15*IF(LEN($E15)=4,HLOOKUP($E15+AD$2,Vychodiská!$J$9:$BH$15,7),HLOOKUP(VALUE(RIGHT($E15,4))+AD$2,Vychodiská!$J$9:$BH$15,7,0)))*-1</f>
        <v>0</v>
      </c>
      <c r="AE15" s="73">
        <f>($F15*IF(LEN($E15)=4,HLOOKUP($E15+AE$2,Vychodiská!$J$9:$BH$15,2,0),HLOOKUP(VALUE(RIGHT($E15,4))+AE$2,Vychodiská!$J$9:$BH$15,2,0)))*-1+($G15*IF(LEN($E15)=4,HLOOKUP($E15+AE$2,Vychodiská!$J$9:$BH$15,3,0),HLOOKUP(VALUE(RIGHT($E15,4))+AE$2,Vychodiská!$J$9:$BH$15,3,0)))*-1+($H15*IF(LEN($E15)=4,HLOOKUP($E15+AE$2,Vychodiská!$J$9:$BH$15,4,0),HLOOKUP(VALUE(RIGHT($E15,4))+AE$2,Vychodiská!$J$9:$BH$15,4,0)))*-1+($I15*IF(LEN($E15)=4,HLOOKUP($E15+AE$2,Vychodiská!$J$9:$BH$15,5,0),HLOOKUP(VALUE(RIGHT($E15,4))+AE$2,Vychodiská!$J$9:$BH$15,5,0)))*-1+($J15*IF(LEN($E15)=4,HLOOKUP($E15+AE$2,Vychodiská!$J$9:$BH$15,6),HLOOKUP(VALUE(RIGHT($E15,4))+AE$2,Vychodiská!$J$9:$BH$15,6,0)))*-1+($K15*IF(LEN($E15)=4,HLOOKUP($E15+AE$2,Vychodiská!$J$9:$BH$15,7),HLOOKUP(VALUE(RIGHT($E15,4))+AE$2,Vychodiská!$J$9:$BH$15,7,0)))*-1</f>
        <v>0</v>
      </c>
      <c r="AF15" s="73">
        <f>($F15*IF(LEN($E15)=4,HLOOKUP($E15+AF$2,Vychodiská!$J$9:$BH$15,2,0),HLOOKUP(VALUE(RIGHT($E15,4))+AF$2,Vychodiská!$J$9:$BH$15,2,0)))*-1+($G15*IF(LEN($E15)=4,HLOOKUP($E15+AF$2,Vychodiská!$J$9:$BH$15,3,0),HLOOKUP(VALUE(RIGHT($E15,4))+AF$2,Vychodiská!$J$9:$BH$15,3,0)))*-1+($H15*IF(LEN($E15)=4,HLOOKUP($E15+AF$2,Vychodiská!$J$9:$BH$15,4,0),HLOOKUP(VALUE(RIGHT($E15,4))+AF$2,Vychodiská!$J$9:$BH$15,4,0)))*-1+($I15*IF(LEN($E15)=4,HLOOKUP($E15+AF$2,Vychodiská!$J$9:$BH$15,5,0),HLOOKUP(VALUE(RIGHT($E15,4))+AF$2,Vychodiská!$J$9:$BH$15,5,0)))*-1+($J15*IF(LEN($E15)=4,HLOOKUP($E15+AF$2,Vychodiská!$J$9:$BH$15,6),HLOOKUP(VALUE(RIGHT($E15,4))+AF$2,Vychodiská!$J$9:$BH$15,6,0)))*-1+($K15*IF(LEN($E15)=4,HLOOKUP($E15+AF$2,Vychodiská!$J$9:$BH$15,7),HLOOKUP(VALUE(RIGHT($E15,4))+AF$2,Vychodiská!$J$9:$BH$15,7,0)))*-1</f>
        <v>0</v>
      </c>
      <c r="AG15" s="73">
        <f>($F15*IF(LEN($E15)=4,HLOOKUP($E15+AG$2,Vychodiská!$J$9:$BH$15,2,0),HLOOKUP(VALUE(RIGHT($E15,4))+AG$2,Vychodiská!$J$9:$BH$15,2,0)))*-1+($G15*IF(LEN($E15)=4,HLOOKUP($E15+AG$2,Vychodiská!$J$9:$BH$15,3,0),HLOOKUP(VALUE(RIGHT($E15,4))+AG$2,Vychodiská!$J$9:$BH$15,3,0)))*-1+($H15*IF(LEN($E15)=4,HLOOKUP($E15+AG$2,Vychodiská!$J$9:$BH$15,4,0),HLOOKUP(VALUE(RIGHT($E15,4))+AG$2,Vychodiská!$J$9:$BH$15,4,0)))*-1+($I15*IF(LEN($E15)=4,HLOOKUP($E15+AG$2,Vychodiská!$J$9:$BH$15,5,0),HLOOKUP(VALUE(RIGHT($E15,4))+AG$2,Vychodiská!$J$9:$BH$15,5,0)))*-1+($J15*IF(LEN($E15)=4,HLOOKUP($E15+AG$2,Vychodiská!$J$9:$BH$15,6),HLOOKUP(VALUE(RIGHT($E15,4))+AG$2,Vychodiská!$J$9:$BH$15,6,0)))*-1+($K15*IF(LEN($E15)=4,HLOOKUP($E15+AG$2,Vychodiská!$J$9:$BH$15,7),HLOOKUP(VALUE(RIGHT($E15,4))+AG$2,Vychodiská!$J$9:$BH$15,7,0)))*-1</f>
        <v>0</v>
      </c>
      <c r="AH15" s="73">
        <f>($F15*IF(LEN($E15)=4,HLOOKUP($E15+AH$2,Vychodiská!$J$9:$BH$15,2,0),HLOOKUP(VALUE(RIGHT($E15,4))+AH$2,Vychodiská!$J$9:$BH$15,2,0)))*-1+($G15*IF(LEN($E15)=4,HLOOKUP($E15+AH$2,Vychodiská!$J$9:$BH$15,3,0),HLOOKUP(VALUE(RIGHT($E15,4))+AH$2,Vychodiská!$J$9:$BH$15,3,0)))*-1+($H15*IF(LEN($E15)=4,HLOOKUP($E15+AH$2,Vychodiská!$J$9:$BH$15,4,0),HLOOKUP(VALUE(RIGHT($E15,4))+AH$2,Vychodiská!$J$9:$BH$15,4,0)))*-1+($I15*IF(LEN($E15)=4,HLOOKUP($E15+AH$2,Vychodiská!$J$9:$BH$15,5,0),HLOOKUP(VALUE(RIGHT($E15,4))+AH$2,Vychodiská!$J$9:$BH$15,5,0)))*-1+($J15*IF(LEN($E15)=4,HLOOKUP($E15+AH$2,Vychodiská!$J$9:$BH$15,6),HLOOKUP(VALUE(RIGHT($E15,4))+AH$2,Vychodiská!$J$9:$BH$15,6,0)))*-1+($K15*IF(LEN($E15)=4,HLOOKUP($E15+AH$2,Vychodiská!$J$9:$BH$15,7),HLOOKUP(VALUE(RIGHT($E15,4))+AH$2,Vychodiská!$J$9:$BH$15,7,0)))*-1</f>
        <v>0</v>
      </c>
      <c r="AI15" s="73">
        <f>($F15*IF(LEN($E15)=4,HLOOKUP($E15+AI$2,Vychodiská!$J$9:$BH$15,2,0),HLOOKUP(VALUE(RIGHT($E15,4))+AI$2,Vychodiská!$J$9:$BH$15,2,0)))*-1+($G15*IF(LEN($E15)=4,HLOOKUP($E15+AI$2,Vychodiská!$J$9:$BH$15,3,0),HLOOKUP(VALUE(RIGHT($E15,4))+AI$2,Vychodiská!$J$9:$BH$15,3,0)))*-1+($H15*IF(LEN($E15)=4,HLOOKUP($E15+AI$2,Vychodiská!$J$9:$BH$15,4,0),HLOOKUP(VALUE(RIGHT($E15,4))+AI$2,Vychodiská!$J$9:$BH$15,4,0)))*-1+($I15*IF(LEN($E15)=4,HLOOKUP($E15+AI$2,Vychodiská!$J$9:$BH$15,5,0),HLOOKUP(VALUE(RIGHT($E15,4))+AI$2,Vychodiská!$J$9:$BH$15,5,0)))*-1+($J15*IF(LEN($E15)=4,HLOOKUP($E15+AI$2,Vychodiská!$J$9:$BH$15,6),HLOOKUP(VALUE(RIGHT($E15,4))+AI$2,Vychodiská!$J$9:$BH$15,6,0)))*-1+($K15*IF(LEN($E15)=4,HLOOKUP($E15+AI$2,Vychodiská!$J$9:$BH$15,7),HLOOKUP(VALUE(RIGHT($E15,4))+AI$2,Vychodiská!$J$9:$BH$15,7,0)))*-1</f>
        <v>0</v>
      </c>
      <c r="AJ15" s="73">
        <f>($F15*IF(LEN($E15)=4,HLOOKUP($E15+AJ$2,Vychodiská!$J$9:$BH$15,2,0),HLOOKUP(VALUE(RIGHT($E15,4))+AJ$2,Vychodiská!$J$9:$BH$15,2,0)))*-1+($G15*IF(LEN($E15)=4,HLOOKUP($E15+AJ$2,Vychodiská!$J$9:$BH$15,3,0),HLOOKUP(VALUE(RIGHT($E15,4))+AJ$2,Vychodiská!$J$9:$BH$15,3,0)))*-1+($H15*IF(LEN($E15)=4,HLOOKUP($E15+AJ$2,Vychodiská!$J$9:$BH$15,4,0),HLOOKUP(VALUE(RIGHT($E15,4))+AJ$2,Vychodiská!$J$9:$BH$15,4,0)))*-1+($I15*IF(LEN($E15)=4,HLOOKUP($E15+AJ$2,Vychodiská!$J$9:$BH$15,5,0),HLOOKUP(VALUE(RIGHT($E15,4))+AJ$2,Vychodiská!$J$9:$BH$15,5,0)))*-1+($J15*IF(LEN($E15)=4,HLOOKUP($E15+AJ$2,Vychodiská!$J$9:$BH$15,6),HLOOKUP(VALUE(RIGHT($E15,4))+AJ$2,Vychodiská!$J$9:$BH$15,6,0)))*-1+($K15*IF(LEN($E15)=4,HLOOKUP($E15+AJ$2,Vychodiská!$J$9:$BH$15,7),HLOOKUP(VALUE(RIGHT($E15,4))+AJ$2,Vychodiská!$J$9:$BH$15,7,0)))*-1</f>
        <v>0</v>
      </c>
      <c r="AK15" s="73">
        <f>($F15*IF(LEN($E15)=4,HLOOKUP($E15+AK$2,Vychodiská!$J$9:$BH$15,2,0),HLOOKUP(VALUE(RIGHT($E15,4))+AK$2,Vychodiská!$J$9:$BH$15,2,0)))*-1+($G15*IF(LEN($E15)=4,HLOOKUP($E15+AK$2,Vychodiská!$J$9:$BH$15,3,0),HLOOKUP(VALUE(RIGHT($E15,4))+AK$2,Vychodiská!$J$9:$BH$15,3,0)))*-1+($H15*IF(LEN($E15)=4,HLOOKUP($E15+AK$2,Vychodiská!$J$9:$BH$15,4,0),HLOOKUP(VALUE(RIGHT($E15,4))+AK$2,Vychodiská!$J$9:$BH$15,4,0)))*-1+($I15*IF(LEN($E15)=4,HLOOKUP($E15+AK$2,Vychodiská!$J$9:$BH$15,5,0),HLOOKUP(VALUE(RIGHT($E15,4))+AK$2,Vychodiská!$J$9:$BH$15,5,0)))*-1+($J15*IF(LEN($E15)=4,HLOOKUP($E15+AK$2,Vychodiská!$J$9:$BH$15,6),HLOOKUP(VALUE(RIGHT($E15,4))+AK$2,Vychodiská!$J$9:$BH$15,6,0)))*-1+($K15*IF(LEN($E15)=4,HLOOKUP($E15+AK$2,Vychodiská!$J$9:$BH$15,7),HLOOKUP(VALUE(RIGHT($E15,4))+AK$2,Vychodiská!$J$9:$BH$15,7,0)))*-1</f>
        <v>0</v>
      </c>
      <c r="AL15" s="73">
        <f>($F15*IF(LEN($E15)=4,HLOOKUP($E15+AL$2,Vychodiská!$J$9:$BH$15,2,0),HLOOKUP(VALUE(RIGHT($E15,4))+AL$2,Vychodiská!$J$9:$BH$15,2,0)))*-1+($G15*IF(LEN($E15)=4,HLOOKUP($E15+AL$2,Vychodiská!$J$9:$BH$15,3,0),HLOOKUP(VALUE(RIGHT($E15,4))+AL$2,Vychodiská!$J$9:$BH$15,3,0)))*-1+($H15*IF(LEN($E15)=4,HLOOKUP($E15+AL$2,Vychodiská!$J$9:$BH$15,4,0),HLOOKUP(VALUE(RIGHT($E15,4))+AL$2,Vychodiská!$J$9:$BH$15,4,0)))*-1+($I15*IF(LEN($E15)=4,HLOOKUP($E15+AL$2,Vychodiská!$J$9:$BH$15,5,0),HLOOKUP(VALUE(RIGHT($E15,4))+AL$2,Vychodiská!$J$9:$BH$15,5,0)))*-1+($J15*IF(LEN($E15)=4,HLOOKUP($E15+AL$2,Vychodiská!$J$9:$BH$15,6),HLOOKUP(VALUE(RIGHT($E15,4))+AL$2,Vychodiská!$J$9:$BH$15,6,0)))*-1+($K15*IF(LEN($E15)=4,HLOOKUP($E15+AL$2,Vychodiská!$J$9:$BH$15,7),HLOOKUP(VALUE(RIGHT($E15,4))+AL$2,Vychodiská!$J$9:$BH$15,7,0)))*-1</f>
        <v>0</v>
      </c>
      <c r="AM15" s="73">
        <f>($F15*IF(LEN($E15)=4,HLOOKUP($E15+AM$2,Vychodiská!$J$9:$BH$15,2,0),HLOOKUP(VALUE(RIGHT($E15,4))+AM$2,Vychodiská!$J$9:$BH$15,2,0)))*-1+($G15*IF(LEN($E15)=4,HLOOKUP($E15+AM$2,Vychodiská!$J$9:$BH$15,3,0),HLOOKUP(VALUE(RIGHT($E15,4))+AM$2,Vychodiská!$J$9:$BH$15,3,0)))*-1+($H15*IF(LEN($E15)=4,HLOOKUP($E15+AM$2,Vychodiská!$J$9:$BH$15,4,0),HLOOKUP(VALUE(RIGHT($E15,4))+AM$2,Vychodiská!$J$9:$BH$15,4,0)))*-1+($I15*IF(LEN($E15)=4,HLOOKUP($E15+AM$2,Vychodiská!$J$9:$BH$15,5,0),HLOOKUP(VALUE(RIGHT($E15,4))+AM$2,Vychodiská!$J$9:$BH$15,5,0)))*-1+($J15*IF(LEN($E15)=4,HLOOKUP($E15+AM$2,Vychodiská!$J$9:$BH$15,6),HLOOKUP(VALUE(RIGHT($E15,4))+AM$2,Vychodiská!$J$9:$BH$15,6,0)))*-1+($K15*IF(LEN($E15)=4,HLOOKUP($E15+AM$2,Vychodiská!$J$9:$BH$15,7),HLOOKUP(VALUE(RIGHT($E15,4))+AM$2,Vychodiská!$J$9:$BH$15,7,0)))*-1</f>
        <v>0</v>
      </c>
      <c r="AN15" s="73">
        <f>($F15*IF(LEN($E15)=4,HLOOKUP($E15+AN$2,Vychodiská!$J$9:$BH$15,2,0),HLOOKUP(VALUE(RIGHT($E15,4))+AN$2,Vychodiská!$J$9:$BH$15,2,0)))*-1+($G15*IF(LEN($E15)=4,HLOOKUP($E15+AN$2,Vychodiská!$J$9:$BH$15,3,0),HLOOKUP(VALUE(RIGHT($E15,4))+AN$2,Vychodiská!$J$9:$BH$15,3,0)))*-1+($H15*IF(LEN($E15)=4,HLOOKUP($E15+AN$2,Vychodiská!$J$9:$BH$15,4,0),HLOOKUP(VALUE(RIGHT($E15,4))+AN$2,Vychodiská!$J$9:$BH$15,4,0)))*-1+($I15*IF(LEN($E15)=4,HLOOKUP($E15+AN$2,Vychodiská!$J$9:$BH$15,5,0),HLOOKUP(VALUE(RIGHT($E15,4))+AN$2,Vychodiská!$J$9:$BH$15,5,0)))*-1+($J15*IF(LEN($E15)=4,HLOOKUP($E15+AN$2,Vychodiská!$J$9:$BH$15,6),HLOOKUP(VALUE(RIGHT($E15,4))+AN$2,Vychodiská!$J$9:$BH$15,6,0)))*-1+($K15*IF(LEN($E15)=4,HLOOKUP($E15+AN$2,Vychodiská!$J$9:$BH$15,7),HLOOKUP(VALUE(RIGHT($E15,4))+AN$2,Vychodiská!$J$9:$BH$15,7,0)))*-1</f>
        <v>0</v>
      </c>
      <c r="AO15" s="74">
        <f>($F15*IF(LEN($E15)=4,HLOOKUP($E15+AO$2,Vychodiská!$J$9:$BH$15,2,0),HLOOKUP(VALUE(RIGHT($E15,4))+AO$2,Vychodiská!$J$9:$BH$15,2,0)))*-1+($G15*IF(LEN($E15)=4,HLOOKUP($E15+AO$2,Vychodiská!$J$9:$BH$15,3,0),HLOOKUP(VALUE(RIGHT($E15,4))+AO$2,Vychodiská!$J$9:$BH$15,3,0)))*-1+($H15*IF(LEN($E15)=4,HLOOKUP($E15+AO$2,Vychodiská!$J$9:$BH$15,4,0),HLOOKUP(VALUE(RIGHT($E15,4))+AO$2,Vychodiská!$J$9:$BH$15,4,0)))*-1+($I15*IF(LEN($E15)=4,HLOOKUP($E15+AO$2,Vychodiská!$J$9:$BH$15,5,0),HLOOKUP(VALUE(RIGHT($E15,4))+AO$2,Vychodiská!$J$9:$BH$15,5,0)))*-1+($J15*IF(LEN($E15)=4,HLOOKUP($E15+AO$2,Vychodiská!$J$9:$BH$15,6),HLOOKUP(VALUE(RIGHT($E15,4))+AO$2,Vychodiská!$J$9:$BH$15,6,0)))*-1+($K15*IF(LEN($E15)=4,HLOOKUP($E15+AO$2,Vychodiská!$J$9:$BH$15,7),HLOOKUP(VALUE(RIGHT($E15,4))+AO$2,Vychodiská!$J$9:$BH$15,7,0)))*-1</f>
        <v>0</v>
      </c>
      <c r="AP15" s="73">
        <f t="shared" si="1"/>
        <v>0</v>
      </c>
      <c r="AQ15" s="73">
        <f>SUM($L15:M15)</f>
        <v>0</v>
      </c>
      <c r="AR15" s="73">
        <f>SUM($L15:N15)</f>
        <v>0</v>
      </c>
      <c r="AS15" s="73">
        <f>SUM($L15:O15)</f>
        <v>0</v>
      </c>
      <c r="AT15" s="73">
        <f>SUM($L15:P15)</f>
        <v>0</v>
      </c>
      <c r="AU15" s="73">
        <f>SUM($L15:Q15)</f>
        <v>0</v>
      </c>
      <c r="AV15" s="73">
        <f>SUM($L15:R15)</f>
        <v>0</v>
      </c>
      <c r="AW15" s="73">
        <f>SUM($L15:S15)</f>
        <v>0</v>
      </c>
      <c r="AX15" s="73">
        <f>SUM($L15:T15)</f>
        <v>0</v>
      </c>
      <c r="AY15" s="73">
        <f>SUM($L15:U15)</f>
        <v>0</v>
      </c>
      <c r="AZ15" s="73">
        <f>SUM($L15:V15)</f>
        <v>0</v>
      </c>
      <c r="BA15" s="73">
        <f>SUM($L15:W15)</f>
        <v>0</v>
      </c>
      <c r="BB15" s="73">
        <f>SUM($L15:X15)</f>
        <v>0</v>
      </c>
      <c r="BC15" s="73">
        <f>SUM($L15:Y15)</f>
        <v>0</v>
      </c>
      <c r="BD15" s="73">
        <f>SUM($L15:Z15)</f>
        <v>0</v>
      </c>
      <c r="BE15" s="73">
        <f>SUM($L15:AA15)</f>
        <v>0</v>
      </c>
      <c r="BF15" s="73">
        <f>SUM($L15:AB15)</f>
        <v>0</v>
      </c>
      <c r="BG15" s="73">
        <f>SUM($L15:AC15)</f>
        <v>0</v>
      </c>
      <c r="BH15" s="73">
        <f>SUM($L15:AD15)</f>
        <v>0</v>
      </c>
      <c r="BI15" s="73">
        <f>SUM($L15:AE15)</f>
        <v>0</v>
      </c>
      <c r="BJ15" s="73">
        <f>SUM($L15:AF15)</f>
        <v>0</v>
      </c>
      <c r="BK15" s="73">
        <f>SUM($L15:AG15)</f>
        <v>0</v>
      </c>
      <c r="BL15" s="73">
        <f>SUM($L15:AH15)</f>
        <v>0</v>
      </c>
      <c r="BM15" s="73">
        <f>SUM($L15:AI15)</f>
        <v>0</v>
      </c>
      <c r="BN15" s="73">
        <f>SUM($L15:AJ15)</f>
        <v>0</v>
      </c>
      <c r="BO15" s="73">
        <f>SUM($L15:AK15)</f>
        <v>0</v>
      </c>
      <c r="BP15" s="73">
        <f>SUM($L15:AL15)</f>
        <v>0</v>
      </c>
      <c r="BQ15" s="73">
        <f>SUM($L15:AM15)</f>
        <v>0</v>
      </c>
      <c r="BR15" s="73">
        <f>SUM($L15:AN15)</f>
        <v>0</v>
      </c>
      <c r="BS15" s="74">
        <f>SUM($L15:AO15)</f>
        <v>0</v>
      </c>
      <c r="BT15" s="76">
        <f>IF(CZ15=0,0,L15/((1+Vychodiská!$C$168)^emisie_ostatné!CZ15))</f>
        <v>0</v>
      </c>
      <c r="BU15" s="73">
        <f>IF(DA15=0,0,M15/((1+Vychodiská!$C$168)^emisie_ostatné!DA15))</f>
        <v>0</v>
      </c>
      <c r="BV15" s="73">
        <f>IF(DB15=0,0,N15/((1+Vychodiská!$C$168)^emisie_ostatné!DB15))</f>
        <v>0</v>
      </c>
      <c r="BW15" s="73">
        <f>IF(DC15=0,0,O15/((1+Vychodiská!$C$168)^emisie_ostatné!DC15))</f>
        <v>0</v>
      </c>
      <c r="BX15" s="73">
        <f>IF(DD15=0,0,P15/((1+Vychodiská!$C$168)^emisie_ostatné!DD15))</f>
        <v>0</v>
      </c>
      <c r="BY15" s="73">
        <f>IF(DE15=0,0,Q15/((1+Vychodiská!$C$168)^emisie_ostatné!DE15))</f>
        <v>0</v>
      </c>
      <c r="BZ15" s="73">
        <f>IF(DF15=0,0,R15/((1+Vychodiská!$C$168)^emisie_ostatné!DF15))</f>
        <v>0</v>
      </c>
      <c r="CA15" s="73">
        <f>IF(DG15=0,0,S15/((1+Vychodiská!$C$168)^emisie_ostatné!DG15))</f>
        <v>0</v>
      </c>
      <c r="CB15" s="73">
        <f>IF(DH15=0,0,T15/((1+Vychodiská!$C$168)^emisie_ostatné!DH15))</f>
        <v>0</v>
      </c>
      <c r="CC15" s="73">
        <f>IF(DI15=0,0,U15/((1+Vychodiská!$C$168)^emisie_ostatné!DI15))</f>
        <v>0</v>
      </c>
      <c r="CD15" s="73">
        <f>IF(DJ15=0,0,V15/((1+Vychodiská!$C$168)^emisie_ostatné!DJ15))</f>
        <v>0</v>
      </c>
      <c r="CE15" s="73">
        <f>IF(DK15=0,0,W15/((1+Vychodiská!$C$168)^emisie_ostatné!DK15))</f>
        <v>0</v>
      </c>
      <c r="CF15" s="73">
        <f>IF(DL15=0,0,X15/((1+Vychodiská!$C$168)^emisie_ostatné!DL15))</f>
        <v>0</v>
      </c>
      <c r="CG15" s="73">
        <f>IF(DM15=0,0,Y15/((1+Vychodiská!$C$168)^emisie_ostatné!DM15))</f>
        <v>0</v>
      </c>
      <c r="CH15" s="73">
        <f>IF(DN15=0,0,Z15/((1+Vychodiská!$C$168)^emisie_ostatné!DN15))</f>
        <v>0</v>
      </c>
      <c r="CI15" s="73">
        <f>IF(DO15=0,0,AA15/((1+Vychodiská!$C$168)^emisie_ostatné!DO15))</f>
        <v>0</v>
      </c>
      <c r="CJ15" s="73">
        <f>IF(DP15=0,0,AB15/((1+Vychodiská!$C$168)^emisie_ostatné!DP15))</f>
        <v>0</v>
      </c>
      <c r="CK15" s="73">
        <f>IF(DQ15=0,0,AC15/((1+Vychodiská!$C$168)^emisie_ostatné!DQ15))</f>
        <v>0</v>
      </c>
      <c r="CL15" s="73">
        <f>IF(DR15=0,0,AD15/((1+Vychodiská!$C$168)^emisie_ostatné!DR15))</f>
        <v>0</v>
      </c>
      <c r="CM15" s="73">
        <f>IF(DS15=0,0,AE15/((1+Vychodiská!$C$168)^emisie_ostatné!DS15))</f>
        <v>0</v>
      </c>
      <c r="CN15" s="73">
        <f>IF(DT15=0,0,AF15/((1+Vychodiská!$C$168)^emisie_ostatné!DT15))</f>
        <v>0</v>
      </c>
      <c r="CO15" s="73">
        <f>IF(DU15=0,0,AG15/((1+Vychodiská!$C$168)^emisie_ostatné!DU15))</f>
        <v>0</v>
      </c>
      <c r="CP15" s="73">
        <f>IF(DV15=0,0,AH15/((1+Vychodiská!$C$168)^emisie_ostatné!DV15))</f>
        <v>0</v>
      </c>
      <c r="CQ15" s="73">
        <f>IF(DW15=0,0,AI15/((1+Vychodiská!$C$168)^emisie_ostatné!DW15))</f>
        <v>0</v>
      </c>
      <c r="CR15" s="73">
        <f>IF(DX15=0,0,AJ15/((1+Vychodiská!$C$168)^emisie_ostatné!DX15))</f>
        <v>0</v>
      </c>
      <c r="CS15" s="73">
        <f>IF(DY15=0,0,AK15/((1+Vychodiská!$C$168)^emisie_ostatné!DY15))</f>
        <v>0</v>
      </c>
      <c r="CT15" s="73">
        <f>IF(DZ15=0,0,AL15/((1+Vychodiská!$C$168)^emisie_ostatné!DZ15))</f>
        <v>0</v>
      </c>
      <c r="CU15" s="73">
        <f>IF(EA15=0,0,AM15/((1+Vychodiská!$C$168)^emisie_ostatné!EA15))</f>
        <v>0</v>
      </c>
      <c r="CV15" s="73">
        <f>IF(EB15=0,0,AN15/((1+Vychodiská!$C$168)^emisie_ostatné!EB15))</f>
        <v>0</v>
      </c>
      <c r="CW15" s="74">
        <f>IF(EC15=0,0,AO15/((1+Vychodiská!$C$168)^emisie_ostatné!EC15))</f>
        <v>0</v>
      </c>
      <c r="CX15" s="77">
        <f t="shared" si="4"/>
        <v>0</v>
      </c>
      <c r="CY15" s="73"/>
      <c r="CZ15" s="78">
        <f t="shared" si="2"/>
        <v>3</v>
      </c>
      <c r="DA15" s="78">
        <f t="shared" ref="DA15:EC15" si="15">IF(CZ15=0,0,IF(DA$2&gt;$D15,0,CZ15+1))</f>
        <v>4</v>
      </c>
      <c r="DB15" s="78">
        <f t="shared" si="15"/>
        <v>5</v>
      </c>
      <c r="DC15" s="78">
        <f t="shared" si="15"/>
        <v>6</v>
      </c>
      <c r="DD15" s="78">
        <f t="shared" si="15"/>
        <v>7</v>
      </c>
      <c r="DE15" s="78">
        <f t="shared" si="15"/>
        <v>8</v>
      </c>
      <c r="DF15" s="78">
        <f t="shared" si="15"/>
        <v>9</v>
      </c>
      <c r="DG15" s="78">
        <f t="shared" si="15"/>
        <v>10</v>
      </c>
      <c r="DH15" s="78">
        <f t="shared" si="15"/>
        <v>11</v>
      </c>
      <c r="DI15" s="78">
        <f t="shared" si="15"/>
        <v>12</v>
      </c>
      <c r="DJ15" s="78">
        <f t="shared" si="15"/>
        <v>13</v>
      </c>
      <c r="DK15" s="78">
        <f t="shared" si="15"/>
        <v>14</v>
      </c>
      <c r="DL15" s="78">
        <f t="shared" si="15"/>
        <v>15</v>
      </c>
      <c r="DM15" s="78">
        <f t="shared" si="15"/>
        <v>16</v>
      </c>
      <c r="DN15" s="78">
        <f t="shared" si="15"/>
        <v>17</v>
      </c>
      <c r="DO15" s="78">
        <f t="shared" si="15"/>
        <v>18</v>
      </c>
      <c r="DP15" s="78">
        <f t="shared" si="15"/>
        <v>19</v>
      </c>
      <c r="DQ15" s="78">
        <f t="shared" si="15"/>
        <v>20</v>
      </c>
      <c r="DR15" s="78">
        <f t="shared" si="15"/>
        <v>21</v>
      </c>
      <c r="DS15" s="78">
        <f t="shared" si="15"/>
        <v>22</v>
      </c>
      <c r="DT15" s="78">
        <f t="shared" si="15"/>
        <v>0</v>
      </c>
      <c r="DU15" s="78">
        <f t="shared" si="15"/>
        <v>0</v>
      </c>
      <c r="DV15" s="78">
        <f t="shared" si="15"/>
        <v>0</v>
      </c>
      <c r="DW15" s="78">
        <f t="shared" si="15"/>
        <v>0</v>
      </c>
      <c r="DX15" s="78">
        <f t="shared" si="15"/>
        <v>0</v>
      </c>
      <c r="DY15" s="78">
        <f t="shared" si="15"/>
        <v>0</v>
      </c>
      <c r="DZ15" s="78">
        <f t="shared" si="15"/>
        <v>0</v>
      </c>
      <c r="EA15" s="78">
        <f t="shared" si="15"/>
        <v>0</v>
      </c>
      <c r="EB15" s="78">
        <f t="shared" si="15"/>
        <v>0</v>
      </c>
      <c r="EC15" s="79">
        <f t="shared" si="15"/>
        <v>0</v>
      </c>
    </row>
    <row r="16" spans="1:133" s="80" customFormat="1" ht="31" customHeight="1" x14ac:dyDescent="0.35">
      <c r="A16" s="70">
        <v>14</v>
      </c>
      <c r="B16" s="71" t="s">
        <v>67</v>
      </c>
      <c r="C16" s="71" t="str">
        <f>INDEX(Data!$D$3:$D$29,MATCH(emisie_ostatné!A16,Data!$A$3:$A$29,0))</f>
        <v>Rekonštrukcia spoločnej vysoko napäťovej rozvodne R24.1 pre závod Košice</v>
      </c>
      <c r="D16" s="72">
        <f>INDEX(Data!$M$3:$M$29,MATCH(emisie_ostatné!A16,Data!$A$3:$A$29,0))</f>
        <v>20</v>
      </c>
      <c r="E16" s="72" t="str">
        <f>INDEX(Data!$J$3:$J$29,MATCH(emisie_ostatné!A16,Data!$A$3:$A$29,0))</f>
        <v>2024-2025</v>
      </c>
      <c r="F16" s="72">
        <f>INDEX(Data!$O$3:$O$29,MATCH(emisie_ostatné!A16,Data!$A$3:$A$29,0))</f>
        <v>0</v>
      </c>
      <c r="G16" s="72">
        <f>INDEX(Data!$P$3:$P$29,MATCH(emisie_ostatné!A16,Data!$A$3:$A$29,0))</f>
        <v>0</v>
      </c>
      <c r="H16" s="72">
        <f>INDEX(Data!$Q$3:$Q$29,MATCH(emisie_ostatné!A16,Data!$A$3:$A$29,0))</f>
        <v>0</v>
      </c>
      <c r="I16" s="72">
        <f>INDEX(Data!$R$3:$R$29,MATCH(emisie_ostatné!A16,Data!$A$3:$A$29,0))</f>
        <v>0</v>
      </c>
      <c r="J16" s="72">
        <f>INDEX(Data!$S$3:$S$29,MATCH(emisie_ostatné!A16,Data!$A$3:$A$29,0))</f>
        <v>0</v>
      </c>
      <c r="K16" s="74">
        <f>INDEX(Data!$T$3:$T$29,MATCH(emisie_ostatné!A16,Data!$A$3:$A$29,0))</f>
        <v>0</v>
      </c>
      <c r="L16" s="73">
        <f>($F16*IF(LEN($E16)=4,HLOOKUP($E16+L$2,Vychodiská!$J$9:$BH$15,2,0),HLOOKUP(VALUE(RIGHT($E16,4))+L$2,Vychodiská!$J$9:$BH$15,2,0)))*-1+($G16*IF(LEN($E16)=4,HLOOKUP($E16+L$2,Vychodiská!$J$9:$BH$15,3,0),HLOOKUP(VALUE(RIGHT($E16,4))+L$2,Vychodiská!$J$9:$BH$15,3,0)))*-1+($H16*IF(LEN($E16)=4,HLOOKUP($E16+L$2,Vychodiská!$J$9:$BH$15,4,0),HLOOKUP(VALUE(RIGHT($E16,4))+L$2,Vychodiská!$J$9:$BH$15,4,0)))*-1+($I16*IF(LEN($E16)=4,HLOOKUP($E16+L$2,Vychodiská!$J$9:$BH$15,5,0),HLOOKUP(VALUE(RIGHT($E16,4))+L$2,Vychodiská!$J$9:$BH$15,5,0)))*-1+($J16*IF(LEN($E16)=4,HLOOKUP($E16+L$2,Vychodiská!$J$9:$BH$15,6),HLOOKUP(VALUE(RIGHT($E16,4))+L$2,Vychodiská!$J$9:$BH$15,6,0)))*-1+($K16*IF(LEN($E16)=4,HLOOKUP($E16+L$2,Vychodiská!$J$9:$BH$15,7),HLOOKUP(VALUE(RIGHT($E16,4))+L$2,Vychodiská!$J$9:$BH$15,7,0)))*-1</f>
        <v>0</v>
      </c>
      <c r="M16" s="73">
        <f>($F16*IF(LEN($E16)=4,HLOOKUP($E16+M$2,Vychodiská!$J$9:$BH$15,2,0),HLOOKUP(VALUE(RIGHT($E16,4))+M$2,Vychodiská!$J$9:$BH$15,2,0)))*-1+($G16*IF(LEN($E16)=4,HLOOKUP($E16+M$2,Vychodiská!$J$9:$BH$15,3,0),HLOOKUP(VALUE(RIGHT($E16,4))+M$2,Vychodiská!$J$9:$BH$15,3,0)))*-1+($H16*IF(LEN($E16)=4,HLOOKUP($E16+M$2,Vychodiská!$J$9:$BH$15,4,0),HLOOKUP(VALUE(RIGHT($E16,4))+M$2,Vychodiská!$J$9:$BH$15,4,0)))*-1+($I16*IF(LEN($E16)=4,HLOOKUP($E16+M$2,Vychodiská!$J$9:$BH$15,5,0),HLOOKUP(VALUE(RIGHT($E16,4))+M$2,Vychodiská!$J$9:$BH$15,5,0)))*-1+($J16*IF(LEN($E16)=4,HLOOKUP($E16+M$2,Vychodiská!$J$9:$BH$15,6),HLOOKUP(VALUE(RIGHT($E16,4))+M$2,Vychodiská!$J$9:$BH$15,6,0)))*-1+($K16*IF(LEN($E16)=4,HLOOKUP($E16+M$2,Vychodiská!$J$9:$BH$15,7),HLOOKUP(VALUE(RIGHT($E16,4))+M$2,Vychodiská!$J$9:$BH$15,7,0)))*-1</f>
        <v>0</v>
      </c>
      <c r="N16" s="73">
        <f>($F16*IF(LEN($E16)=4,HLOOKUP($E16+N$2,Vychodiská!$J$9:$BH$15,2,0),HLOOKUP(VALUE(RIGHT($E16,4))+N$2,Vychodiská!$J$9:$BH$15,2,0)))*-1+($G16*IF(LEN($E16)=4,HLOOKUP($E16+N$2,Vychodiská!$J$9:$BH$15,3,0),HLOOKUP(VALUE(RIGHT($E16,4))+N$2,Vychodiská!$J$9:$BH$15,3,0)))*-1+($H16*IF(LEN($E16)=4,HLOOKUP($E16+N$2,Vychodiská!$J$9:$BH$15,4,0),HLOOKUP(VALUE(RIGHT($E16,4))+N$2,Vychodiská!$J$9:$BH$15,4,0)))*-1+($I16*IF(LEN($E16)=4,HLOOKUP($E16+N$2,Vychodiská!$J$9:$BH$15,5,0),HLOOKUP(VALUE(RIGHT($E16,4))+N$2,Vychodiská!$J$9:$BH$15,5,0)))*-1+($J16*IF(LEN($E16)=4,HLOOKUP($E16+N$2,Vychodiská!$J$9:$BH$15,6),HLOOKUP(VALUE(RIGHT($E16,4))+N$2,Vychodiská!$J$9:$BH$15,6,0)))*-1+($K16*IF(LEN($E16)=4,HLOOKUP($E16+N$2,Vychodiská!$J$9:$BH$15,7),HLOOKUP(VALUE(RIGHT($E16,4))+N$2,Vychodiská!$J$9:$BH$15,7,0)))*-1</f>
        <v>0</v>
      </c>
      <c r="O16" s="73">
        <f>($F16*IF(LEN($E16)=4,HLOOKUP($E16+O$2,Vychodiská!$J$9:$BH$15,2,0),HLOOKUP(VALUE(RIGHT($E16,4))+O$2,Vychodiská!$J$9:$BH$15,2,0)))*-1+($G16*IF(LEN($E16)=4,HLOOKUP($E16+O$2,Vychodiská!$J$9:$BH$15,3,0),HLOOKUP(VALUE(RIGHT($E16,4))+O$2,Vychodiská!$J$9:$BH$15,3,0)))*-1+($H16*IF(LEN($E16)=4,HLOOKUP($E16+O$2,Vychodiská!$J$9:$BH$15,4,0),HLOOKUP(VALUE(RIGHT($E16,4))+O$2,Vychodiská!$J$9:$BH$15,4,0)))*-1+($I16*IF(LEN($E16)=4,HLOOKUP($E16+O$2,Vychodiská!$J$9:$BH$15,5,0),HLOOKUP(VALUE(RIGHT($E16,4))+O$2,Vychodiská!$J$9:$BH$15,5,0)))*-1+($J16*IF(LEN($E16)=4,HLOOKUP($E16+O$2,Vychodiská!$J$9:$BH$15,6),HLOOKUP(VALUE(RIGHT($E16,4))+O$2,Vychodiská!$J$9:$BH$15,6,0)))*-1+($K16*IF(LEN($E16)=4,HLOOKUP($E16+O$2,Vychodiská!$J$9:$BH$15,7),HLOOKUP(VALUE(RIGHT($E16,4))+O$2,Vychodiská!$J$9:$BH$15,7,0)))*-1</f>
        <v>0</v>
      </c>
      <c r="P16" s="73">
        <f>($F16*IF(LEN($E16)=4,HLOOKUP($E16+P$2,Vychodiská!$J$9:$BH$15,2,0),HLOOKUP(VALUE(RIGHT($E16,4))+P$2,Vychodiská!$J$9:$BH$15,2,0)))*-1+($G16*IF(LEN($E16)=4,HLOOKUP($E16+P$2,Vychodiská!$J$9:$BH$15,3,0),HLOOKUP(VALUE(RIGHT($E16,4))+P$2,Vychodiská!$J$9:$BH$15,3,0)))*-1+($H16*IF(LEN($E16)=4,HLOOKUP($E16+P$2,Vychodiská!$J$9:$BH$15,4,0),HLOOKUP(VALUE(RIGHT($E16,4))+P$2,Vychodiská!$J$9:$BH$15,4,0)))*-1+($I16*IF(LEN($E16)=4,HLOOKUP($E16+P$2,Vychodiská!$J$9:$BH$15,5,0),HLOOKUP(VALUE(RIGHT($E16,4))+P$2,Vychodiská!$J$9:$BH$15,5,0)))*-1+($J16*IF(LEN($E16)=4,HLOOKUP($E16+P$2,Vychodiská!$J$9:$BH$15,6),HLOOKUP(VALUE(RIGHT($E16,4))+P$2,Vychodiská!$J$9:$BH$15,6,0)))*-1+($K16*IF(LEN($E16)=4,HLOOKUP($E16+P$2,Vychodiská!$J$9:$BH$15,7),HLOOKUP(VALUE(RIGHT($E16,4))+P$2,Vychodiská!$J$9:$BH$15,7,0)))*-1</f>
        <v>0</v>
      </c>
      <c r="Q16" s="73">
        <f>($F16*IF(LEN($E16)=4,HLOOKUP($E16+Q$2,Vychodiská!$J$9:$BH$15,2,0),HLOOKUP(VALUE(RIGHT($E16,4))+Q$2,Vychodiská!$J$9:$BH$15,2,0)))*-1+($G16*IF(LEN($E16)=4,HLOOKUP($E16+Q$2,Vychodiská!$J$9:$BH$15,3,0),HLOOKUP(VALUE(RIGHT($E16,4))+Q$2,Vychodiská!$J$9:$BH$15,3,0)))*-1+($H16*IF(LEN($E16)=4,HLOOKUP($E16+Q$2,Vychodiská!$J$9:$BH$15,4,0),HLOOKUP(VALUE(RIGHT($E16,4))+Q$2,Vychodiská!$J$9:$BH$15,4,0)))*-1+($I16*IF(LEN($E16)=4,HLOOKUP($E16+Q$2,Vychodiská!$J$9:$BH$15,5,0),HLOOKUP(VALUE(RIGHT($E16,4))+Q$2,Vychodiská!$J$9:$BH$15,5,0)))*-1+($J16*IF(LEN($E16)=4,HLOOKUP($E16+Q$2,Vychodiská!$J$9:$BH$15,6),HLOOKUP(VALUE(RIGHT($E16,4))+Q$2,Vychodiská!$J$9:$BH$15,6,0)))*-1+($K16*IF(LEN($E16)=4,HLOOKUP($E16+Q$2,Vychodiská!$J$9:$BH$15,7),HLOOKUP(VALUE(RIGHT($E16,4))+Q$2,Vychodiská!$J$9:$BH$15,7,0)))*-1</f>
        <v>0</v>
      </c>
      <c r="R16" s="73">
        <f>($F16*IF(LEN($E16)=4,HLOOKUP($E16+R$2,Vychodiská!$J$9:$BH$15,2,0),HLOOKUP(VALUE(RIGHT($E16,4))+R$2,Vychodiská!$J$9:$BH$15,2,0)))*-1+($G16*IF(LEN($E16)=4,HLOOKUP($E16+R$2,Vychodiská!$J$9:$BH$15,3,0),HLOOKUP(VALUE(RIGHT($E16,4))+R$2,Vychodiská!$J$9:$BH$15,3,0)))*-1+($H16*IF(LEN($E16)=4,HLOOKUP($E16+R$2,Vychodiská!$J$9:$BH$15,4,0),HLOOKUP(VALUE(RIGHT($E16,4))+R$2,Vychodiská!$J$9:$BH$15,4,0)))*-1+($I16*IF(LEN($E16)=4,HLOOKUP($E16+R$2,Vychodiská!$J$9:$BH$15,5,0),HLOOKUP(VALUE(RIGHT($E16,4))+R$2,Vychodiská!$J$9:$BH$15,5,0)))*-1+($J16*IF(LEN($E16)=4,HLOOKUP($E16+R$2,Vychodiská!$J$9:$BH$15,6),HLOOKUP(VALUE(RIGHT($E16,4))+R$2,Vychodiská!$J$9:$BH$15,6,0)))*-1+($K16*IF(LEN($E16)=4,HLOOKUP($E16+R$2,Vychodiská!$J$9:$BH$15,7),HLOOKUP(VALUE(RIGHT($E16,4))+R$2,Vychodiská!$J$9:$BH$15,7,0)))*-1</f>
        <v>0</v>
      </c>
      <c r="S16" s="73">
        <f>($F16*IF(LEN($E16)=4,HLOOKUP($E16+S$2,Vychodiská!$J$9:$BH$15,2,0),HLOOKUP(VALUE(RIGHT($E16,4))+S$2,Vychodiská!$J$9:$BH$15,2,0)))*-1+($G16*IF(LEN($E16)=4,HLOOKUP($E16+S$2,Vychodiská!$J$9:$BH$15,3,0),HLOOKUP(VALUE(RIGHT($E16,4))+S$2,Vychodiská!$J$9:$BH$15,3,0)))*-1+($H16*IF(LEN($E16)=4,HLOOKUP($E16+S$2,Vychodiská!$J$9:$BH$15,4,0),HLOOKUP(VALUE(RIGHT($E16,4))+S$2,Vychodiská!$J$9:$BH$15,4,0)))*-1+($I16*IF(LEN($E16)=4,HLOOKUP($E16+S$2,Vychodiská!$J$9:$BH$15,5,0),HLOOKUP(VALUE(RIGHT($E16,4))+S$2,Vychodiská!$J$9:$BH$15,5,0)))*-1+($J16*IF(LEN($E16)=4,HLOOKUP($E16+S$2,Vychodiská!$J$9:$BH$15,6),HLOOKUP(VALUE(RIGHT($E16,4))+S$2,Vychodiská!$J$9:$BH$15,6,0)))*-1+($K16*IF(LEN($E16)=4,HLOOKUP($E16+S$2,Vychodiská!$J$9:$BH$15,7),HLOOKUP(VALUE(RIGHT($E16,4))+S$2,Vychodiská!$J$9:$BH$15,7,0)))*-1</f>
        <v>0</v>
      </c>
      <c r="T16" s="73">
        <f>($F16*IF(LEN($E16)=4,HLOOKUP($E16+T$2,Vychodiská!$J$9:$BH$15,2,0),HLOOKUP(VALUE(RIGHT($E16,4))+T$2,Vychodiská!$J$9:$BH$15,2,0)))*-1+($G16*IF(LEN($E16)=4,HLOOKUP($E16+T$2,Vychodiská!$J$9:$BH$15,3,0),HLOOKUP(VALUE(RIGHT($E16,4))+T$2,Vychodiská!$J$9:$BH$15,3,0)))*-1+($H16*IF(LEN($E16)=4,HLOOKUP($E16+T$2,Vychodiská!$J$9:$BH$15,4,0),HLOOKUP(VALUE(RIGHT($E16,4))+T$2,Vychodiská!$J$9:$BH$15,4,0)))*-1+($I16*IF(LEN($E16)=4,HLOOKUP($E16+T$2,Vychodiská!$J$9:$BH$15,5,0),HLOOKUP(VALUE(RIGHT($E16,4))+T$2,Vychodiská!$J$9:$BH$15,5,0)))*-1+($J16*IF(LEN($E16)=4,HLOOKUP($E16+T$2,Vychodiská!$J$9:$BH$15,6),HLOOKUP(VALUE(RIGHT($E16,4))+T$2,Vychodiská!$J$9:$BH$15,6,0)))*-1+($K16*IF(LEN($E16)=4,HLOOKUP($E16+T$2,Vychodiská!$J$9:$BH$15,7),HLOOKUP(VALUE(RIGHT($E16,4))+T$2,Vychodiská!$J$9:$BH$15,7,0)))*-1</f>
        <v>0</v>
      </c>
      <c r="U16" s="73">
        <f>($F16*IF(LEN($E16)=4,HLOOKUP($E16+U$2,Vychodiská!$J$9:$BH$15,2,0),HLOOKUP(VALUE(RIGHT($E16,4))+U$2,Vychodiská!$J$9:$BH$15,2,0)))*-1+($G16*IF(LEN($E16)=4,HLOOKUP($E16+U$2,Vychodiská!$J$9:$BH$15,3,0),HLOOKUP(VALUE(RIGHT($E16,4))+U$2,Vychodiská!$J$9:$BH$15,3,0)))*-1+($H16*IF(LEN($E16)=4,HLOOKUP($E16+U$2,Vychodiská!$J$9:$BH$15,4,0),HLOOKUP(VALUE(RIGHT($E16,4))+U$2,Vychodiská!$J$9:$BH$15,4,0)))*-1+($I16*IF(LEN($E16)=4,HLOOKUP($E16+U$2,Vychodiská!$J$9:$BH$15,5,0),HLOOKUP(VALUE(RIGHT($E16,4))+U$2,Vychodiská!$J$9:$BH$15,5,0)))*-1+($J16*IF(LEN($E16)=4,HLOOKUP($E16+U$2,Vychodiská!$J$9:$BH$15,6),HLOOKUP(VALUE(RIGHT($E16,4))+U$2,Vychodiská!$J$9:$BH$15,6,0)))*-1+($K16*IF(LEN($E16)=4,HLOOKUP($E16+U$2,Vychodiská!$J$9:$BH$15,7),HLOOKUP(VALUE(RIGHT($E16,4))+U$2,Vychodiská!$J$9:$BH$15,7,0)))*-1</f>
        <v>0</v>
      </c>
      <c r="V16" s="73">
        <f>($F16*IF(LEN($E16)=4,HLOOKUP($E16+V$2,Vychodiská!$J$9:$BH$15,2,0),HLOOKUP(VALUE(RIGHT($E16,4))+V$2,Vychodiská!$J$9:$BH$15,2,0)))*-1+($G16*IF(LEN($E16)=4,HLOOKUP($E16+V$2,Vychodiská!$J$9:$BH$15,3,0),HLOOKUP(VALUE(RIGHT($E16,4))+V$2,Vychodiská!$J$9:$BH$15,3,0)))*-1+($H16*IF(LEN($E16)=4,HLOOKUP($E16+V$2,Vychodiská!$J$9:$BH$15,4,0),HLOOKUP(VALUE(RIGHT($E16,4))+V$2,Vychodiská!$J$9:$BH$15,4,0)))*-1+($I16*IF(LEN($E16)=4,HLOOKUP($E16+V$2,Vychodiská!$J$9:$BH$15,5,0),HLOOKUP(VALUE(RIGHT($E16,4))+V$2,Vychodiská!$J$9:$BH$15,5,0)))*-1+($J16*IF(LEN($E16)=4,HLOOKUP($E16+V$2,Vychodiská!$J$9:$BH$15,6),HLOOKUP(VALUE(RIGHT($E16,4))+V$2,Vychodiská!$J$9:$BH$15,6,0)))*-1+($K16*IF(LEN($E16)=4,HLOOKUP($E16+V$2,Vychodiská!$J$9:$BH$15,7),HLOOKUP(VALUE(RIGHT($E16,4))+V$2,Vychodiská!$J$9:$BH$15,7,0)))*-1</f>
        <v>0</v>
      </c>
      <c r="W16" s="73">
        <f>($F16*IF(LEN($E16)=4,HLOOKUP($E16+W$2,Vychodiská!$J$9:$BH$15,2,0),HLOOKUP(VALUE(RIGHT($E16,4))+W$2,Vychodiská!$J$9:$BH$15,2,0)))*-1+($G16*IF(LEN($E16)=4,HLOOKUP($E16+W$2,Vychodiská!$J$9:$BH$15,3,0),HLOOKUP(VALUE(RIGHT($E16,4))+W$2,Vychodiská!$J$9:$BH$15,3,0)))*-1+($H16*IF(LEN($E16)=4,HLOOKUP($E16+W$2,Vychodiská!$J$9:$BH$15,4,0),HLOOKUP(VALUE(RIGHT($E16,4))+W$2,Vychodiská!$J$9:$BH$15,4,0)))*-1+($I16*IF(LEN($E16)=4,HLOOKUP($E16+W$2,Vychodiská!$J$9:$BH$15,5,0),HLOOKUP(VALUE(RIGHT($E16,4))+W$2,Vychodiská!$J$9:$BH$15,5,0)))*-1+($J16*IF(LEN($E16)=4,HLOOKUP($E16+W$2,Vychodiská!$J$9:$BH$15,6),HLOOKUP(VALUE(RIGHT($E16,4))+W$2,Vychodiská!$J$9:$BH$15,6,0)))*-1+($K16*IF(LEN($E16)=4,HLOOKUP($E16+W$2,Vychodiská!$J$9:$BH$15,7),HLOOKUP(VALUE(RIGHT($E16,4))+W$2,Vychodiská!$J$9:$BH$15,7,0)))*-1</f>
        <v>0</v>
      </c>
      <c r="X16" s="73">
        <f>($F16*IF(LEN($E16)=4,HLOOKUP($E16+X$2,Vychodiská!$J$9:$BH$15,2,0),HLOOKUP(VALUE(RIGHT($E16,4))+X$2,Vychodiská!$J$9:$BH$15,2,0)))*-1+($G16*IF(LEN($E16)=4,HLOOKUP($E16+X$2,Vychodiská!$J$9:$BH$15,3,0),HLOOKUP(VALUE(RIGHT($E16,4))+X$2,Vychodiská!$J$9:$BH$15,3,0)))*-1+($H16*IF(LEN($E16)=4,HLOOKUP($E16+X$2,Vychodiská!$J$9:$BH$15,4,0),HLOOKUP(VALUE(RIGHT($E16,4))+X$2,Vychodiská!$J$9:$BH$15,4,0)))*-1+($I16*IF(LEN($E16)=4,HLOOKUP($E16+X$2,Vychodiská!$J$9:$BH$15,5,0),HLOOKUP(VALUE(RIGHT($E16,4))+X$2,Vychodiská!$J$9:$BH$15,5,0)))*-1+($J16*IF(LEN($E16)=4,HLOOKUP($E16+X$2,Vychodiská!$J$9:$BH$15,6),HLOOKUP(VALUE(RIGHT($E16,4))+X$2,Vychodiská!$J$9:$BH$15,6,0)))*-1+($K16*IF(LEN($E16)=4,HLOOKUP($E16+X$2,Vychodiská!$J$9:$BH$15,7),HLOOKUP(VALUE(RIGHT($E16,4))+X$2,Vychodiská!$J$9:$BH$15,7,0)))*-1</f>
        <v>0</v>
      </c>
      <c r="Y16" s="73">
        <f>($F16*IF(LEN($E16)=4,HLOOKUP($E16+Y$2,Vychodiská!$J$9:$BH$15,2,0),HLOOKUP(VALUE(RIGHT($E16,4))+Y$2,Vychodiská!$J$9:$BH$15,2,0)))*-1+($G16*IF(LEN($E16)=4,HLOOKUP($E16+Y$2,Vychodiská!$J$9:$BH$15,3,0),HLOOKUP(VALUE(RIGHT($E16,4))+Y$2,Vychodiská!$J$9:$BH$15,3,0)))*-1+($H16*IF(LEN($E16)=4,HLOOKUP($E16+Y$2,Vychodiská!$J$9:$BH$15,4,0),HLOOKUP(VALUE(RIGHT($E16,4))+Y$2,Vychodiská!$J$9:$BH$15,4,0)))*-1+($I16*IF(LEN($E16)=4,HLOOKUP($E16+Y$2,Vychodiská!$J$9:$BH$15,5,0),HLOOKUP(VALUE(RIGHT($E16,4))+Y$2,Vychodiská!$J$9:$BH$15,5,0)))*-1+($J16*IF(LEN($E16)=4,HLOOKUP($E16+Y$2,Vychodiská!$J$9:$BH$15,6),HLOOKUP(VALUE(RIGHT($E16,4))+Y$2,Vychodiská!$J$9:$BH$15,6,0)))*-1+($K16*IF(LEN($E16)=4,HLOOKUP($E16+Y$2,Vychodiská!$J$9:$BH$15,7),HLOOKUP(VALUE(RIGHT($E16,4))+Y$2,Vychodiská!$J$9:$BH$15,7,0)))*-1</f>
        <v>0</v>
      </c>
      <c r="Z16" s="73">
        <f>($F16*IF(LEN($E16)=4,HLOOKUP($E16+Z$2,Vychodiská!$J$9:$BH$15,2,0),HLOOKUP(VALUE(RIGHT($E16,4))+Z$2,Vychodiská!$J$9:$BH$15,2,0)))*-1+($G16*IF(LEN($E16)=4,HLOOKUP($E16+Z$2,Vychodiská!$J$9:$BH$15,3,0),HLOOKUP(VALUE(RIGHT($E16,4))+Z$2,Vychodiská!$J$9:$BH$15,3,0)))*-1+($H16*IF(LEN($E16)=4,HLOOKUP($E16+Z$2,Vychodiská!$J$9:$BH$15,4,0),HLOOKUP(VALUE(RIGHT($E16,4))+Z$2,Vychodiská!$J$9:$BH$15,4,0)))*-1+($I16*IF(LEN($E16)=4,HLOOKUP($E16+Z$2,Vychodiská!$J$9:$BH$15,5,0),HLOOKUP(VALUE(RIGHT($E16,4))+Z$2,Vychodiská!$J$9:$BH$15,5,0)))*-1+($J16*IF(LEN($E16)=4,HLOOKUP($E16+Z$2,Vychodiská!$J$9:$BH$15,6),HLOOKUP(VALUE(RIGHT($E16,4))+Z$2,Vychodiská!$J$9:$BH$15,6,0)))*-1+($K16*IF(LEN($E16)=4,HLOOKUP($E16+Z$2,Vychodiská!$J$9:$BH$15,7),HLOOKUP(VALUE(RIGHT($E16,4))+Z$2,Vychodiská!$J$9:$BH$15,7,0)))*-1</f>
        <v>0</v>
      </c>
      <c r="AA16" s="73">
        <f>($F16*IF(LEN($E16)=4,HLOOKUP($E16+AA$2,Vychodiská!$J$9:$BH$15,2,0),HLOOKUP(VALUE(RIGHT($E16,4))+AA$2,Vychodiská!$J$9:$BH$15,2,0)))*-1+($G16*IF(LEN($E16)=4,HLOOKUP($E16+AA$2,Vychodiská!$J$9:$BH$15,3,0),HLOOKUP(VALUE(RIGHT($E16,4))+AA$2,Vychodiská!$J$9:$BH$15,3,0)))*-1+($H16*IF(LEN($E16)=4,HLOOKUP($E16+AA$2,Vychodiská!$J$9:$BH$15,4,0),HLOOKUP(VALUE(RIGHT($E16,4))+AA$2,Vychodiská!$J$9:$BH$15,4,0)))*-1+($I16*IF(LEN($E16)=4,HLOOKUP($E16+AA$2,Vychodiská!$J$9:$BH$15,5,0),HLOOKUP(VALUE(RIGHT($E16,4))+AA$2,Vychodiská!$J$9:$BH$15,5,0)))*-1+($J16*IF(LEN($E16)=4,HLOOKUP($E16+AA$2,Vychodiská!$J$9:$BH$15,6),HLOOKUP(VALUE(RIGHT($E16,4))+AA$2,Vychodiská!$J$9:$BH$15,6,0)))*-1+($K16*IF(LEN($E16)=4,HLOOKUP($E16+AA$2,Vychodiská!$J$9:$BH$15,7),HLOOKUP(VALUE(RIGHT($E16,4))+AA$2,Vychodiská!$J$9:$BH$15,7,0)))*-1</f>
        <v>0</v>
      </c>
      <c r="AB16" s="73">
        <f>($F16*IF(LEN($E16)=4,HLOOKUP($E16+AB$2,Vychodiská!$J$9:$BH$15,2,0),HLOOKUP(VALUE(RIGHT($E16,4))+AB$2,Vychodiská!$J$9:$BH$15,2,0)))*-1+($G16*IF(LEN($E16)=4,HLOOKUP($E16+AB$2,Vychodiská!$J$9:$BH$15,3,0),HLOOKUP(VALUE(RIGHT($E16,4))+AB$2,Vychodiská!$J$9:$BH$15,3,0)))*-1+($H16*IF(LEN($E16)=4,HLOOKUP($E16+AB$2,Vychodiská!$J$9:$BH$15,4,0),HLOOKUP(VALUE(RIGHT($E16,4))+AB$2,Vychodiská!$J$9:$BH$15,4,0)))*-1+($I16*IF(LEN($E16)=4,HLOOKUP($E16+AB$2,Vychodiská!$J$9:$BH$15,5,0),HLOOKUP(VALUE(RIGHT($E16,4))+AB$2,Vychodiská!$J$9:$BH$15,5,0)))*-1+($J16*IF(LEN($E16)=4,HLOOKUP($E16+AB$2,Vychodiská!$J$9:$BH$15,6),HLOOKUP(VALUE(RIGHT($E16,4))+AB$2,Vychodiská!$J$9:$BH$15,6,0)))*-1+($K16*IF(LEN($E16)=4,HLOOKUP($E16+AB$2,Vychodiská!$J$9:$BH$15,7),HLOOKUP(VALUE(RIGHT($E16,4))+AB$2,Vychodiská!$J$9:$BH$15,7,0)))*-1</f>
        <v>0</v>
      </c>
      <c r="AC16" s="73">
        <f>($F16*IF(LEN($E16)=4,HLOOKUP($E16+AC$2,Vychodiská!$J$9:$BH$15,2,0),HLOOKUP(VALUE(RIGHT($E16,4))+AC$2,Vychodiská!$J$9:$BH$15,2,0)))*-1+($G16*IF(LEN($E16)=4,HLOOKUP($E16+AC$2,Vychodiská!$J$9:$BH$15,3,0),HLOOKUP(VALUE(RIGHT($E16,4))+AC$2,Vychodiská!$J$9:$BH$15,3,0)))*-1+($H16*IF(LEN($E16)=4,HLOOKUP($E16+AC$2,Vychodiská!$J$9:$BH$15,4,0),HLOOKUP(VALUE(RIGHT($E16,4))+AC$2,Vychodiská!$J$9:$BH$15,4,0)))*-1+($I16*IF(LEN($E16)=4,HLOOKUP($E16+AC$2,Vychodiská!$J$9:$BH$15,5,0),HLOOKUP(VALUE(RIGHT($E16,4))+AC$2,Vychodiská!$J$9:$BH$15,5,0)))*-1+($J16*IF(LEN($E16)=4,HLOOKUP($E16+AC$2,Vychodiská!$J$9:$BH$15,6),HLOOKUP(VALUE(RIGHT($E16,4))+AC$2,Vychodiská!$J$9:$BH$15,6,0)))*-1+($K16*IF(LEN($E16)=4,HLOOKUP($E16+AC$2,Vychodiská!$J$9:$BH$15,7),HLOOKUP(VALUE(RIGHT($E16,4))+AC$2,Vychodiská!$J$9:$BH$15,7,0)))*-1</f>
        <v>0</v>
      </c>
      <c r="AD16" s="73">
        <f>($F16*IF(LEN($E16)=4,HLOOKUP($E16+AD$2,Vychodiská!$J$9:$BH$15,2,0),HLOOKUP(VALUE(RIGHT($E16,4))+AD$2,Vychodiská!$J$9:$BH$15,2,0)))*-1+($G16*IF(LEN($E16)=4,HLOOKUP($E16+AD$2,Vychodiská!$J$9:$BH$15,3,0),HLOOKUP(VALUE(RIGHT($E16,4))+AD$2,Vychodiská!$J$9:$BH$15,3,0)))*-1+($H16*IF(LEN($E16)=4,HLOOKUP($E16+AD$2,Vychodiská!$J$9:$BH$15,4,0),HLOOKUP(VALUE(RIGHT($E16,4))+AD$2,Vychodiská!$J$9:$BH$15,4,0)))*-1+($I16*IF(LEN($E16)=4,HLOOKUP($E16+AD$2,Vychodiská!$J$9:$BH$15,5,0),HLOOKUP(VALUE(RIGHT($E16,4))+AD$2,Vychodiská!$J$9:$BH$15,5,0)))*-1+($J16*IF(LEN($E16)=4,HLOOKUP($E16+AD$2,Vychodiská!$J$9:$BH$15,6),HLOOKUP(VALUE(RIGHT($E16,4))+AD$2,Vychodiská!$J$9:$BH$15,6,0)))*-1+($K16*IF(LEN($E16)=4,HLOOKUP($E16+AD$2,Vychodiská!$J$9:$BH$15,7),HLOOKUP(VALUE(RIGHT($E16,4))+AD$2,Vychodiská!$J$9:$BH$15,7,0)))*-1</f>
        <v>0</v>
      </c>
      <c r="AE16" s="73">
        <f>($F16*IF(LEN($E16)=4,HLOOKUP($E16+AE$2,Vychodiská!$J$9:$BH$15,2,0),HLOOKUP(VALUE(RIGHT($E16,4))+AE$2,Vychodiská!$J$9:$BH$15,2,0)))*-1+($G16*IF(LEN($E16)=4,HLOOKUP($E16+AE$2,Vychodiská!$J$9:$BH$15,3,0),HLOOKUP(VALUE(RIGHT($E16,4))+AE$2,Vychodiská!$J$9:$BH$15,3,0)))*-1+($H16*IF(LEN($E16)=4,HLOOKUP($E16+AE$2,Vychodiská!$J$9:$BH$15,4,0),HLOOKUP(VALUE(RIGHT($E16,4))+AE$2,Vychodiská!$J$9:$BH$15,4,0)))*-1+($I16*IF(LEN($E16)=4,HLOOKUP($E16+AE$2,Vychodiská!$J$9:$BH$15,5,0),HLOOKUP(VALUE(RIGHT($E16,4))+AE$2,Vychodiská!$J$9:$BH$15,5,0)))*-1+($J16*IF(LEN($E16)=4,HLOOKUP($E16+AE$2,Vychodiská!$J$9:$BH$15,6),HLOOKUP(VALUE(RIGHT($E16,4))+AE$2,Vychodiská!$J$9:$BH$15,6,0)))*-1+($K16*IF(LEN($E16)=4,HLOOKUP($E16+AE$2,Vychodiská!$J$9:$BH$15,7),HLOOKUP(VALUE(RIGHT($E16,4))+AE$2,Vychodiská!$J$9:$BH$15,7,0)))*-1</f>
        <v>0</v>
      </c>
      <c r="AF16" s="73">
        <f>($F16*IF(LEN($E16)=4,HLOOKUP($E16+AF$2,Vychodiská!$J$9:$BH$15,2,0),HLOOKUP(VALUE(RIGHT($E16,4))+AF$2,Vychodiská!$J$9:$BH$15,2,0)))*-1+($G16*IF(LEN($E16)=4,HLOOKUP($E16+AF$2,Vychodiská!$J$9:$BH$15,3,0),HLOOKUP(VALUE(RIGHT($E16,4))+AF$2,Vychodiská!$J$9:$BH$15,3,0)))*-1+($H16*IF(LEN($E16)=4,HLOOKUP($E16+AF$2,Vychodiská!$J$9:$BH$15,4,0),HLOOKUP(VALUE(RIGHT($E16,4))+AF$2,Vychodiská!$J$9:$BH$15,4,0)))*-1+($I16*IF(LEN($E16)=4,HLOOKUP($E16+AF$2,Vychodiská!$J$9:$BH$15,5,0),HLOOKUP(VALUE(RIGHT($E16,4))+AF$2,Vychodiská!$J$9:$BH$15,5,0)))*-1+($J16*IF(LEN($E16)=4,HLOOKUP($E16+AF$2,Vychodiská!$J$9:$BH$15,6),HLOOKUP(VALUE(RIGHT($E16,4))+AF$2,Vychodiská!$J$9:$BH$15,6,0)))*-1+($K16*IF(LEN($E16)=4,HLOOKUP($E16+AF$2,Vychodiská!$J$9:$BH$15,7),HLOOKUP(VALUE(RIGHT($E16,4))+AF$2,Vychodiská!$J$9:$BH$15,7,0)))*-1</f>
        <v>0</v>
      </c>
      <c r="AG16" s="73">
        <f>($F16*IF(LEN($E16)=4,HLOOKUP($E16+AG$2,Vychodiská!$J$9:$BH$15,2,0),HLOOKUP(VALUE(RIGHT($E16,4))+AG$2,Vychodiská!$J$9:$BH$15,2,0)))*-1+($G16*IF(LEN($E16)=4,HLOOKUP($E16+AG$2,Vychodiská!$J$9:$BH$15,3,0),HLOOKUP(VALUE(RIGHT($E16,4))+AG$2,Vychodiská!$J$9:$BH$15,3,0)))*-1+($H16*IF(LEN($E16)=4,HLOOKUP($E16+AG$2,Vychodiská!$J$9:$BH$15,4,0),HLOOKUP(VALUE(RIGHT($E16,4))+AG$2,Vychodiská!$J$9:$BH$15,4,0)))*-1+($I16*IF(LEN($E16)=4,HLOOKUP($E16+AG$2,Vychodiská!$J$9:$BH$15,5,0),HLOOKUP(VALUE(RIGHT($E16,4))+AG$2,Vychodiská!$J$9:$BH$15,5,0)))*-1+($J16*IF(LEN($E16)=4,HLOOKUP($E16+AG$2,Vychodiská!$J$9:$BH$15,6),HLOOKUP(VALUE(RIGHT($E16,4))+AG$2,Vychodiská!$J$9:$BH$15,6,0)))*-1+($K16*IF(LEN($E16)=4,HLOOKUP($E16+AG$2,Vychodiská!$J$9:$BH$15,7),HLOOKUP(VALUE(RIGHT($E16,4))+AG$2,Vychodiská!$J$9:$BH$15,7,0)))*-1</f>
        <v>0</v>
      </c>
      <c r="AH16" s="73">
        <f>($F16*IF(LEN($E16)=4,HLOOKUP($E16+AH$2,Vychodiská!$J$9:$BH$15,2,0),HLOOKUP(VALUE(RIGHT($E16,4))+AH$2,Vychodiská!$J$9:$BH$15,2,0)))*-1+($G16*IF(LEN($E16)=4,HLOOKUP($E16+AH$2,Vychodiská!$J$9:$BH$15,3,0),HLOOKUP(VALUE(RIGHT($E16,4))+AH$2,Vychodiská!$J$9:$BH$15,3,0)))*-1+($H16*IF(LEN($E16)=4,HLOOKUP($E16+AH$2,Vychodiská!$J$9:$BH$15,4,0),HLOOKUP(VALUE(RIGHT($E16,4))+AH$2,Vychodiská!$J$9:$BH$15,4,0)))*-1+($I16*IF(LEN($E16)=4,HLOOKUP($E16+AH$2,Vychodiská!$J$9:$BH$15,5,0),HLOOKUP(VALUE(RIGHT($E16,4))+AH$2,Vychodiská!$J$9:$BH$15,5,0)))*-1+($J16*IF(LEN($E16)=4,HLOOKUP($E16+AH$2,Vychodiská!$J$9:$BH$15,6),HLOOKUP(VALUE(RIGHT($E16,4))+AH$2,Vychodiská!$J$9:$BH$15,6,0)))*-1+($K16*IF(LEN($E16)=4,HLOOKUP($E16+AH$2,Vychodiská!$J$9:$BH$15,7),HLOOKUP(VALUE(RIGHT($E16,4))+AH$2,Vychodiská!$J$9:$BH$15,7,0)))*-1</f>
        <v>0</v>
      </c>
      <c r="AI16" s="73">
        <f>($F16*IF(LEN($E16)=4,HLOOKUP($E16+AI$2,Vychodiská!$J$9:$BH$15,2,0),HLOOKUP(VALUE(RIGHT($E16,4))+AI$2,Vychodiská!$J$9:$BH$15,2,0)))*-1+($G16*IF(LEN($E16)=4,HLOOKUP($E16+AI$2,Vychodiská!$J$9:$BH$15,3,0),HLOOKUP(VALUE(RIGHT($E16,4))+AI$2,Vychodiská!$J$9:$BH$15,3,0)))*-1+($H16*IF(LEN($E16)=4,HLOOKUP($E16+AI$2,Vychodiská!$J$9:$BH$15,4,0),HLOOKUP(VALUE(RIGHT($E16,4))+AI$2,Vychodiská!$J$9:$BH$15,4,0)))*-1+($I16*IF(LEN($E16)=4,HLOOKUP($E16+AI$2,Vychodiská!$J$9:$BH$15,5,0),HLOOKUP(VALUE(RIGHT($E16,4))+AI$2,Vychodiská!$J$9:$BH$15,5,0)))*-1+($J16*IF(LEN($E16)=4,HLOOKUP($E16+AI$2,Vychodiská!$J$9:$BH$15,6),HLOOKUP(VALUE(RIGHT($E16,4))+AI$2,Vychodiská!$J$9:$BH$15,6,0)))*-1+($K16*IF(LEN($E16)=4,HLOOKUP($E16+AI$2,Vychodiská!$J$9:$BH$15,7),HLOOKUP(VALUE(RIGHT($E16,4))+AI$2,Vychodiská!$J$9:$BH$15,7,0)))*-1</f>
        <v>0</v>
      </c>
      <c r="AJ16" s="73">
        <f>($F16*IF(LEN($E16)=4,HLOOKUP($E16+AJ$2,Vychodiská!$J$9:$BH$15,2,0),HLOOKUP(VALUE(RIGHT($E16,4))+AJ$2,Vychodiská!$J$9:$BH$15,2,0)))*-1+($G16*IF(LEN($E16)=4,HLOOKUP($E16+AJ$2,Vychodiská!$J$9:$BH$15,3,0),HLOOKUP(VALUE(RIGHT($E16,4))+AJ$2,Vychodiská!$J$9:$BH$15,3,0)))*-1+($H16*IF(LEN($E16)=4,HLOOKUP($E16+AJ$2,Vychodiská!$J$9:$BH$15,4,0),HLOOKUP(VALUE(RIGHT($E16,4))+AJ$2,Vychodiská!$J$9:$BH$15,4,0)))*-1+($I16*IF(LEN($E16)=4,HLOOKUP($E16+AJ$2,Vychodiská!$J$9:$BH$15,5,0),HLOOKUP(VALUE(RIGHT($E16,4))+AJ$2,Vychodiská!$J$9:$BH$15,5,0)))*-1+($J16*IF(LEN($E16)=4,HLOOKUP($E16+AJ$2,Vychodiská!$J$9:$BH$15,6),HLOOKUP(VALUE(RIGHT($E16,4))+AJ$2,Vychodiská!$J$9:$BH$15,6,0)))*-1+($K16*IF(LEN($E16)=4,HLOOKUP($E16+AJ$2,Vychodiská!$J$9:$BH$15,7),HLOOKUP(VALUE(RIGHT($E16,4))+AJ$2,Vychodiská!$J$9:$BH$15,7,0)))*-1</f>
        <v>0</v>
      </c>
      <c r="AK16" s="73">
        <f>($F16*IF(LEN($E16)=4,HLOOKUP($E16+AK$2,Vychodiská!$J$9:$BH$15,2,0),HLOOKUP(VALUE(RIGHT($E16,4))+AK$2,Vychodiská!$J$9:$BH$15,2,0)))*-1+($G16*IF(LEN($E16)=4,HLOOKUP($E16+AK$2,Vychodiská!$J$9:$BH$15,3,0),HLOOKUP(VALUE(RIGHT($E16,4))+AK$2,Vychodiská!$J$9:$BH$15,3,0)))*-1+($H16*IF(LEN($E16)=4,HLOOKUP($E16+AK$2,Vychodiská!$J$9:$BH$15,4,0),HLOOKUP(VALUE(RIGHT($E16,4))+AK$2,Vychodiská!$J$9:$BH$15,4,0)))*-1+($I16*IF(LEN($E16)=4,HLOOKUP($E16+AK$2,Vychodiská!$J$9:$BH$15,5,0),HLOOKUP(VALUE(RIGHT($E16,4))+AK$2,Vychodiská!$J$9:$BH$15,5,0)))*-1+($J16*IF(LEN($E16)=4,HLOOKUP($E16+AK$2,Vychodiská!$J$9:$BH$15,6),HLOOKUP(VALUE(RIGHT($E16,4))+AK$2,Vychodiská!$J$9:$BH$15,6,0)))*-1+($K16*IF(LEN($E16)=4,HLOOKUP($E16+AK$2,Vychodiská!$J$9:$BH$15,7),HLOOKUP(VALUE(RIGHT($E16,4))+AK$2,Vychodiská!$J$9:$BH$15,7,0)))*-1</f>
        <v>0</v>
      </c>
      <c r="AL16" s="73">
        <f>($F16*IF(LEN($E16)=4,HLOOKUP($E16+AL$2,Vychodiská!$J$9:$BH$15,2,0),HLOOKUP(VALUE(RIGHT($E16,4))+AL$2,Vychodiská!$J$9:$BH$15,2,0)))*-1+($G16*IF(LEN($E16)=4,HLOOKUP($E16+AL$2,Vychodiská!$J$9:$BH$15,3,0),HLOOKUP(VALUE(RIGHT($E16,4))+AL$2,Vychodiská!$J$9:$BH$15,3,0)))*-1+($H16*IF(LEN($E16)=4,HLOOKUP($E16+AL$2,Vychodiská!$J$9:$BH$15,4,0),HLOOKUP(VALUE(RIGHT($E16,4))+AL$2,Vychodiská!$J$9:$BH$15,4,0)))*-1+($I16*IF(LEN($E16)=4,HLOOKUP($E16+AL$2,Vychodiská!$J$9:$BH$15,5,0),HLOOKUP(VALUE(RIGHT($E16,4))+AL$2,Vychodiská!$J$9:$BH$15,5,0)))*-1+($J16*IF(LEN($E16)=4,HLOOKUP($E16+AL$2,Vychodiská!$J$9:$BH$15,6),HLOOKUP(VALUE(RIGHT($E16,4))+AL$2,Vychodiská!$J$9:$BH$15,6,0)))*-1+($K16*IF(LEN($E16)=4,HLOOKUP($E16+AL$2,Vychodiská!$J$9:$BH$15,7),HLOOKUP(VALUE(RIGHT($E16,4))+AL$2,Vychodiská!$J$9:$BH$15,7,0)))*-1</f>
        <v>0</v>
      </c>
      <c r="AM16" s="73">
        <f>($F16*IF(LEN($E16)=4,HLOOKUP($E16+AM$2,Vychodiská!$J$9:$BH$15,2,0),HLOOKUP(VALUE(RIGHT($E16,4))+AM$2,Vychodiská!$J$9:$BH$15,2,0)))*-1+($G16*IF(LEN($E16)=4,HLOOKUP($E16+AM$2,Vychodiská!$J$9:$BH$15,3,0),HLOOKUP(VALUE(RIGHT($E16,4))+AM$2,Vychodiská!$J$9:$BH$15,3,0)))*-1+($H16*IF(LEN($E16)=4,HLOOKUP($E16+AM$2,Vychodiská!$J$9:$BH$15,4,0),HLOOKUP(VALUE(RIGHT($E16,4))+AM$2,Vychodiská!$J$9:$BH$15,4,0)))*-1+($I16*IF(LEN($E16)=4,HLOOKUP($E16+AM$2,Vychodiská!$J$9:$BH$15,5,0),HLOOKUP(VALUE(RIGHT($E16,4))+AM$2,Vychodiská!$J$9:$BH$15,5,0)))*-1+($J16*IF(LEN($E16)=4,HLOOKUP($E16+AM$2,Vychodiská!$J$9:$BH$15,6),HLOOKUP(VALUE(RIGHT($E16,4))+AM$2,Vychodiská!$J$9:$BH$15,6,0)))*-1+($K16*IF(LEN($E16)=4,HLOOKUP($E16+AM$2,Vychodiská!$J$9:$BH$15,7),HLOOKUP(VALUE(RIGHT($E16,4))+AM$2,Vychodiská!$J$9:$BH$15,7,0)))*-1</f>
        <v>0</v>
      </c>
      <c r="AN16" s="73">
        <f>($F16*IF(LEN($E16)=4,HLOOKUP($E16+AN$2,Vychodiská!$J$9:$BH$15,2,0),HLOOKUP(VALUE(RIGHT($E16,4))+AN$2,Vychodiská!$J$9:$BH$15,2,0)))*-1+($G16*IF(LEN($E16)=4,HLOOKUP($E16+AN$2,Vychodiská!$J$9:$BH$15,3,0),HLOOKUP(VALUE(RIGHT($E16,4))+AN$2,Vychodiská!$J$9:$BH$15,3,0)))*-1+($H16*IF(LEN($E16)=4,HLOOKUP($E16+AN$2,Vychodiská!$J$9:$BH$15,4,0),HLOOKUP(VALUE(RIGHT($E16,4))+AN$2,Vychodiská!$J$9:$BH$15,4,0)))*-1+($I16*IF(LEN($E16)=4,HLOOKUP($E16+AN$2,Vychodiská!$J$9:$BH$15,5,0),HLOOKUP(VALUE(RIGHT($E16,4))+AN$2,Vychodiská!$J$9:$BH$15,5,0)))*-1+($J16*IF(LEN($E16)=4,HLOOKUP($E16+AN$2,Vychodiská!$J$9:$BH$15,6),HLOOKUP(VALUE(RIGHT($E16,4))+AN$2,Vychodiská!$J$9:$BH$15,6,0)))*-1+($K16*IF(LEN($E16)=4,HLOOKUP($E16+AN$2,Vychodiská!$J$9:$BH$15,7),HLOOKUP(VALUE(RIGHT($E16,4))+AN$2,Vychodiská!$J$9:$BH$15,7,0)))*-1</f>
        <v>0</v>
      </c>
      <c r="AO16" s="74">
        <f>($F16*IF(LEN($E16)=4,HLOOKUP($E16+AO$2,Vychodiská!$J$9:$BH$15,2,0),HLOOKUP(VALUE(RIGHT($E16,4))+AO$2,Vychodiská!$J$9:$BH$15,2,0)))*-1+($G16*IF(LEN($E16)=4,HLOOKUP($E16+AO$2,Vychodiská!$J$9:$BH$15,3,0),HLOOKUP(VALUE(RIGHT($E16,4))+AO$2,Vychodiská!$J$9:$BH$15,3,0)))*-1+($H16*IF(LEN($E16)=4,HLOOKUP($E16+AO$2,Vychodiská!$J$9:$BH$15,4,0),HLOOKUP(VALUE(RIGHT($E16,4))+AO$2,Vychodiská!$J$9:$BH$15,4,0)))*-1+($I16*IF(LEN($E16)=4,HLOOKUP($E16+AO$2,Vychodiská!$J$9:$BH$15,5,0),HLOOKUP(VALUE(RIGHT($E16,4))+AO$2,Vychodiská!$J$9:$BH$15,5,0)))*-1+($J16*IF(LEN($E16)=4,HLOOKUP($E16+AO$2,Vychodiská!$J$9:$BH$15,6),HLOOKUP(VALUE(RIGHT($E16,4))+AO$2,Vychodiská!$J$9:$BH$15,6,0)))*-1+($K16*IF(LEN($E16)=4,HLOOKUP($E16+AO$2,Vychodiská!$J$9:$BH$15,7),HLOOKUP(VALUE(RIGHT($E16,4))+AO$2,Vychodiská!$J$9:$BH$15,7,0)))*-1</f>
        <v>0</v>
      </c>
      <c r="AP16" s="73">
        <f t="shared" si="1"/>
        <v>0</v>
      </c>
      <c r="AQ16" s="73">
        <f>SUM($L16:M16)</f>
        <v>0</v>
      </c>
      <c r="AR16" s="73">
        <f>SUM($L16:N16)</f>
        <v>0</v>
      </c>
      <c r="AS16" s="73">
        <f>SUM($L16:O16)</f>
        <v>0</v>
      </c>
      <c r="AT16" s="73">
        <f>SUM($L16:P16)</f>
        <v>0</v>
      </c>
      <c r="AU16" s="73">
        <f>SUM($L16:Q16)</f>
        <v>0</v>
      </c>
      <c r="AV16" s="73">
        <f>SUM($L16:R16)</f>
        <v>0</v>
      </c>
      <c r="AW16" s="73">
        <f>SUM($L16:S16)</f>
        <v>0</v>
      </c>
      <c r="AX16" s="73">
        <f>SUM($L16:T16)</f>
        <v>0</v>
      </c>
      <c r="AY16" s="73">
        <f>SUM($L16:U16)</f>
        <v>0</v>
      </c>
      <c r="AZ16" s="73">
        <f>SUM($L16:V16)</f>
        <v>0</v>
      </c>
      <c r="BA16" s="73">
        <f>SUM($L16:W16)</f>
        <v>0</v>
      </c>
      <c r="BB16" s="73">
        <f>SUM($L16:X16)</f>
        <v>0</v>
      </c>
      <c r="BC16" s="73">
        <f>SUM($L16:Y16)</f>
        <v>0</v>
      </c>
      <c r="BD16" s="73">
        <f>SUM($L16:Z16)</f>
        <v>0</v>
      </c>
      <c r="BE16" s="73">
        <f>SUM($L16:AA16)</f>
        <v>0</v>
      </c>
      <c r="BF16" s="73">
        <f>SUM($L16:AB16)</f>
        <v>0</v>
      </c>
      <c r="BG16" s="73">
        <f>SUM($L16:AC16)</f>
        <v>0</v>
      </c>
      <c r="BH16" s="73">
        <f>SUM($L16:AD16)</f>
        <v>0</v>
      </c>
      <c r="BI16" s="73">
        <f>SUM($L16:AE16)</f>
        <v>0</v>
      </c>
      <c r="BJ16" s="73">
        <f>SUM($L16:AF16)</f>
        <v>0</v>
      </c>
      <c r="BK16" s="73">
        <f>SUM($L16:AG16)</f>
        <v>0</v>
      </c>
      <c r="BL16" s="73">
        <f>SUM($L16:AH16)</f>
        <v>0</v>
      </c>
      <c r="BM16" s="73">
        <f>SUM($L16:AI16)</f>
        <v>0</v>
      </c>
      <c r="BN16" s="73">
        <f>SUM($L16:AJ16)</f>
        <v>0</v>
      </c>
      <c r="BO16" s="73">
        <f>SUM($L16:AK16)</f>
        <v>0</v>
      </c>
      <c r="BP16" s="73">
        <f>SUM($L16:AL16)</f>
        <v>0</v>
      </c>
      <c r="BQ16" s="73">
        <f>SUM($L16:AM16)</f>
        <v>0</v>
      </c>
      <c r="BR16" s="73">
        <f>SUM($L16:AN16)</f>
        <v>0</v>
      </c>
      <c r="BS16" s="74">
        <f>SUM($L16:AO16)</f>
        <v>0</v>
      </c>
      <c r="BT16" s="76">
        <f>IF(CZ16=0,0,L16/((1+Vychodiská!$C$168)^emisie_ostatné!CZ16))</f>
        <v>0</v>
      </c>
      <c r="BU16" s="73">
        <f>IF(DA16=0,0,M16/((1+Vychodiská!$C$168)^emisie_ostatné!DA16))</f>
        <v>0</v>
      </c>
      <c r="BV16" s="73">
        <f>IF(DB16=0,0,N16/((1+Vychodiská!$C$168)^emisie_ostatné!DB16))</f>
        <v>0</v>
      </c>
      <c r="BW16" s="73">
        <f>IF(DC16=0,0,O16/((1+Vychodiská!$C$168)^emisie_ostatné!DC16))</f>
        <v>0</v>
      </c>
      <c r="BX16" s="73">
        <f>IF(DD16=0,0,P16/((1+Vychodiská!$C$168)^emisie_ostatné!DD16))</f>
        <v>0</v>
      </c>
      <c r="BY16" s="73">
        <f>IF(DE16=0,0,Q16/((1+Vychodiská!$C$168)^emisie_ostatné!DE16))</f>
        <v>0</v>
      </c>
      <c r="BZ16" s="73">
        <f>IF(DF16=0,0,R16/((1+Vychodiská!$C$168)^emisie_ostatné!DF16))</f>
        <v>0</v>
      </c>
      <c r="CA16" s="73">
        <f>IF(DG16=0,0,S16/((1+Vychodiská!$C$168)^emisie_ostatné!DG16))</f>
        <v>0</v>
      </c>
      <c r="CB16" s="73">
        <f>IF(DH16=0,0,T16/((1+Vychodiská!$C$168)^emisie_ostatné!DH16))</f>
        <v>0</v>
      </c>
      <c r="CC16" s="73">
        <f>IF(DI16=0,0,U16/((1+Vychodiská!$C$168)^emisie_ostatné!DI16))</f>
        <v>0</v>
      </c>
      <c r="CD16" s="73">
        <f>IF(DJ16=0,0,V16/((1+Vychodiská!$C$168)^emisie_ostatné!DJ16))</f>
        <v>0</v>
      </c>
      <c r="CE16" s="73">
        <f>IF(DK16=0,0,W16/((1+Vychodiská!$C$168)^emisie_ostatné!DK16))</f>
        <v>0</v>
      </c>
      <c r="CF16" s="73">
        <f>IF(DL16=0,0,X16/((1+Vychodiská!$C$168)^emisie_ostatné!DL16))</f>
        <v>0</v>
      </c>
      <c r="CG16" s="73">
        <f>IF(DM16=0,0,Y16/((1+Vychodiská!$C$168)^emisie_ostatné!DM16))</f>
        <v>0</v>
      </c>
      <c r="CH16" s="73">
        <f>IF(DN16=0,0,Z16/((1+Vychodiská!$C$168)^emisie_ostatné!DN16))</f>
        <v>0</v>
      </c>
      <c r="CI16" s="73">
        <f>IF(DO16=0,0,AA16/((1+Vychodiská!$C$168)^emisie_ostatné!DO16))</f>
        <v>0</v>
      </c>
      <c r="CJ16" s="73">
        <f>IF(DP16=0,0,AB16/((1+Vychodiská!$C$168)^emisie_ostatné!DP16))</f>
        <v>0</v>
      </c>
      <c r="CK16" s="73">
        <f>IF(DQ16=0,0,AC16/((1+Vychodiská!$C$168)^emisie_ostatné!DQ16))</f>
        <v>0</v>
      </c>
      <c r="CL16" s="73">
        <f>IF(DR16=0,0,AD16/((1+Vychodiská!$C$168)^emisie_ostatné!DR16))</f>
        <v>0</v>
      </c>
      <c r="CM16" s="73">
        <f>IF(DS16=0,0,AE16/((1+Vychodiská!$C$168)^emisie_ostatné!DS16))</f>
        <v>0</v>
      </c>
      <c r="CN16" s="73">
        <f>IF(DT16=0,0,AF16/((1+Vychodiská!$C$168)^emisie_ostatné!DT16))</f>
        <v>0</v>
      </c>
      <c r="CO16" s="73">
        <f>IF(DU16=0,0,AG16/((1+Vychodiská!$C$168)^emisie_ostatné!DU16))</f>
        <v>0</v>
      </c>
      <c r="CP16" s="73">
        <f>IF(DV16=0,0,AH16/((1+Vychodiská!$C$168)^emisie_ostatné!DV16))</f>
        <v>0</v>
      </c>
      <c r="CQ16" s="73">
        <f>IF(DW16=0,0,AI16/((1+Vychodiská!$C$168)^emisie_ostatné!DW16))</f>
        <v>0</v>
      </c>
      <c r="CR16" s="73">
        <f>IF(DX16=0,0,AJ16/((1+Vychodiská!$C$168)^emisie_ostatné!DX16))</f>
        <v>0</v>
      </c>
      <c r="CS16" s="73">
        <f>IF(DY16=0,0,AK16/((1+Vychodiská!$C$168)^emisie_ostatné!DY16))</f>
        <v>0</v>
      </c>
      <c r="CT16" s="73">
        <f>IF(DZ16=0,0,AL16/((1+Vychodiská!$C$168)^emisie_ostatné!DZ16))</f>
        <v>0</v>
      </c>
      <c r="CU16" s="73">
        <f>IF(EA16=0,0,AM16/((1+Vychodiská!$C$168)^emisie_ostatné!EA16))</f>
        <v>0</v>
      </c>
      <c r="CV16" s="73">
        <f>IF(EB16=0,0,AN16/((1+Vychodiská!$C$168)^emisie_ostatné!EB16))</f>
        <v>0</v>
      </c>
      <c r="CW16" s="74">
        <f>IF(EC16=0,0,AO16/((1+Vychodiská!$C$168)^emisie_ostatné!EC16))</f>
        <v>0</v>
      </c>
      <c r="CX16" s="77">
        <f t="shared" si="4"/>
        <v>0</v>
      </c>
      <c r="CY16" s="73"/>
      <c r="CZ16" s="78">
        <f t="shared" si="2"/>
        <v>3</v>
      </c>
      <c r="DA16" s="78">
        <f t="shared" ref="DA16:EC16" si="16">IF(CZ16=0,0,IF(DA$2&gt;$D16,0,CZ16+1))</f>
        <v>4</v>
      </c>
      <c r="DB16" s="78">
        <f t="shared" si="16"/>
        <v>5</v>
      </c>
      <c r="DC16" s="78">
        <f t="shared" si="16"/>
        <v>6</v>
      </c>
      <c r="DD16" s="78">
        <f t="shared" si="16"/>
        <v>7</v>
      </c>
      <c r="DE16" s="78">
        <f t="shared" si="16"/>
        <v>8</v>
      </c>
      <c r="DF16" s="78">
        <f t="shared" si="16"/>
        <v>9</v>
      </c>
      <c r="DG16" s="78">
        <f t="shared" si="16"/>
        <v>10</v>
      </c>
      <c r="DH16" s="78">
        <f t="shared" si="16"/>
        <v>11</v>
      </c>
      <c r="DI16" s="78">
        <f t="shared" si="16"/>
        <v>12</v>
      </c>
      <c r="DJ16" s="78">
        <f t="shared" si="16"/>
        <v>13</v>
      </c>
      <c r="DK16" s="78">
        <f t="shared" si="16"/>
        <v>14</v>
      </c>
      <c r="DL16" s="78">
        <f t="shared" si="16"/>
        <v>15</v>
      </c>
      <c r="DM16" s="78">
        <f t="shared" si="16"/>
        <v>16</v>
      </c>
      <c r="DN16" s="78">
        <f t="shared" si="16"/>
        <v>17</v>
      </c>
      <c r="DO16" s="78">
        <f t="shared" si="16"/>
        <v>18</v>
      </c>
      <c r="DP16" s="78">
        <f t="shared" si="16"/>
        <v>19</v>
      </c>
      <c r="DQ16" s="78">
        <f t="shared" si="16"/>
        <v>20</v>
      </c>
      <c r="DR16" s="78">
        <f t="shared" si="16"/>
        <v>21</v>
      </c>
      <c r="DS16" s="78">
        <f t="shared" si="16"/>
        <v>22</v>
      </c>
      <c r="DT16" s="78">
        <f t="shared" si="16"/>
        <v>0</v>
      </c>
      <c r="DU16" s="78">
        <f t="shared" si="16"/>
        <v>0</v>
      </c>
      <c r="DV16" s="78">
        <f t="shared" si="16"/>
        <v>0</v>
      </c>
      <c r="DW16" s="78">
        <f t="shared" si="16"/>
        <v>0</v>
      </c>
      <c r="DX16" s="78">
        <f t="shared" si="16"/>
        <v>0</v>
      </c>
      <c r="DY16" s="78">
        <f t="shared" si="16"/>
        <v>0</v>
      </c>
      <c r="DZ16" s="78">
        <f t="shared" si="16"/>
        <v>0</v>
      </c>
      <c r="EA16" s="78">
        <f t="shared" si="16"/>
        <v>0</v>
      </c>
      <c r="EB16" s="78">
        <f t="shared" si="16"/>
        <v>0</v>
      </c>
      <c r="EC16" s="79">
        <f t="shared" si="16"/>
        <v>0</v>
      </c>
    </row>
    <row r="17" spans="1:133" s="80" customFormat="1" ht="31" customHeight="1" x14ac:dyDescent="0.35">
      <c r="A17" s="70">
        <v>15</v>
      </c>
      <c r="B17" s="71" t="s">
        <v>67</v>
      </c>
      <c r="C17" s="71" t="str">
        <f>INDEX(Data!$D$3:$D$29,MATCH(emisie_ostatné!A17,Data!$A$3:$A$29,0))</f>
        <v>Nový zdroj tepla a elektrickej energie - plynové motory a transformátor T10</v>
      </c>
      <c r="D17" s="72">
        <f>INDEX(Data!$M$3:$M$29,MATCH(emisie_ostatné!A17,Data!$A$3:$A$29,0))</f>
        <v>12</v>
      </c>
      <c r="E17" s="72" t="str">
        <f>INDEX(Data!$J$3:$J$29,MATCH(emisie_ostatné!A17,Data!$A$3:$A$29,0))</f>
        <v>2023-2026</v>
      </c>
      <c r="F17" s="72">
        <f>INDEX(Data!$O$3:$O$29,MATCH(emisie_ostatné!A17,Data!$A$3:$A$29,0))</f>
        <v>-28.1</v>
      </c>
      <c r="G17" s="72">
        <f>INDEX(Data!$P$3:$P$29,MATCH(emisie_ostatné!A17,Data!$A$3:$A$29,0))</f>
        <v>-18.8</v>
      </c>
      <c r="H17" s="72">
        <f>INDEX(Data!$Q$3:$Q$29,MATCH(emisie_ostatné!A17,Data!$A$3:$A$29,0))</f>
        <v>-1.7</v>
      </c>
      <c r="I17" s="72">
        <f>INDEX(Data!$R$3:$R$29,MATCH(emisie_ostatné!A17,Data!$A$3:$A$29,0))</f>
        <v>0</v>
      </c>
      <c r="J17" s="72">
        <f>INDEX(Data!$S$3:$S$29,MATCH(emisie_ostatné!A17,Data!$A$3:$A$29,0))</f>
        <v>0</v>
      </c>
      <c r="K17" s="74">
        <f>INDEX(Data!$T$3:$T$29,MATCH(emisie_ostatné!A17,Data!$A$3:$A$29,0))</f>
        <v>0</v>
      </c>
      <c r="L17" s="73">
        <f>($F17*IF(LEN($E17)=4,HLOOKUP($E17+L$2,Vychodiská!$J$9:$BH$15,2,0),HLOOKUP(VALUE(RIGHT($E17,4))+L$2,Vychodiská!$J$9:$BH$15,2,0)))*-1+($G17*IF(LEN($E17)=4,HLOOKUP($E17+L$2,Vychodiská!$J$9:$BH$15,3,0),HLOOKUP(VALUE(RIGHT($E17,4))+L$2,Vychodiská!$J$9:$BH$15,3,0)))*-1+($H17*IF(LEN($E17)=4,HLOOKUP($E17+L$2,Vychodiská!$J$9:$BH$15,4,0),HLOOKUP(VALUE(RIGHT($E17,4))+L$2,Vychodiská!$J$9:$BH$15,4,0)))*-1+($I17*IF(LEN($E17)=4,HLOOKUP($E17+L$2,Vychodiská!$J$9:$BH$15,5,0),HLOOKUP(VALUE(RIGHT($E17,4))+L$2,Vychodiská!$J$9:$BH$15,5,0)))*-1+($J17*IF(LEN($E17)=4,HLOOKUP($E17+L$2,Vychodiská!$J$9:$BH$15,6),HLOOKUP(VALUE(RIGHT($E17,4))+L$2,Vychodiská!$J$9:$BH$15,6,0)))*-1+($K17*IF(LEN($E17)=4,HLOOKUP($E17+L$2,Vychodiská!$J$9:$BH$15,7),HLOOKUP(VALUE(RIGHT($E17,4))+L$2,Vychodiská!$J$9:$BH$15,7,0)))*-1</f>
        <v>1731321.0301161506</v>
      </c>
      <c r="M17" s="73">
        <f>($F17*IF(LEN($E17)=4,HLOOKUP($E17+M$2,Vychodiská!$J$9:$BH$15,2,0),HLOOKUP(VALUE(RIGHT($E17,4))+M$2,Vychodiská!$J$9:$BH$15,2,0)))*-1+($G17*IF(LEN($E17)=4,HLOOKUP($E17+M$2,Vychodiská!$J$9:$BH$15,3,0),HLOOKUP(VALUE(RIGHT($E17,4))+M$2,Vychodiská!$J$9:$BH$15,3,0)))*-1+($H17*IF(LEN($E17)=4,HLOOKUP($E17+M$2,Vychodiská!$J$9:$BH$15,4,0),HLOOKUP(VALUE(RIGHT($E17,4))+M$2,Vychodiská!$J$9:$BH$15,4,0)))*-1+($I17*IF(LEN($E17)=4,HLOOKUP($E17+M$2,Vychodiská!$J$9:$BH$15,5,0),HLOOKUP(VALUE(RIGHT($E17,4))+M$2,Vychodiská!$J$9:$BH$15,5,0)))*-1+($J17*IF(LEN($E17)=4,HLOOKUP($E17+M$2,Vychodiská!$J$9:$BH$15,6),HLOOKUP(VALUE(RIGHT($E17,4))+M$2,Vychodiská!$J$9:$BH$15,6,0)))*-1+($K17*IF(LEN($E17)=4,HLOOKUP($E17+M$2,Vychodiská!$J$9:$BH$15,7),HLOOKUP(VALUE(RIGHT($E17,4))+M$2,Vychodiská!$J$9:$BH$15,7,0)))*-1</f>
        <v>1760753.4876281249</v>
      </c>
      <c r="N17" s="73">
        <f>($F17*IF(LEN($E17)=4,HLOOKUP($E17+N$2,Vychodiská!$J$9:$BH$15,2,0),HLOOKUP(VALUE(RIGHT($E17,4))+N$2,Vychodiská!$J$9:$BH$15,2,0)))*-1+($G17*IF(LEN($E17)=4,HLOOKUP($E17+N$2,Vychodiská!$J$9:$BH$15,3,0),HLOOKUP(VALUE(RIGHT($E17,4))+N$2,Vychodiská!$J$9:$BH$15,3,0)))*-1+($H17*IF(LEN($E17)=4,HLOOKUP($E17+N$2,Vychodiská!$J$9:$BH$15,4,0),HLOOKUP(VALUE(RIGHT($E17,4))+N$2,Vychodiská!$J$9:$BH$15,4,0)))*-1+($I17*IF(LEN($E17)=4,HLOOKUP($E17+N$2,Vychodiská!$J$9:$BH$15,5,0),HLOOKUP(VALUE(RIGHT($E17,4))+N$2,Vychodiská!$J$9:$BH$15,5,0)))*-1+($J17*IF(LEN($E17)=4,HLOOKUP($E17+N$2,Vychodiská!$J$9:$BH$15,6),HLOOKUP(VALUE(RIGHT($E17,4))+N$2,Vychodiská!$J$9:$BH$15,6,0)))*-1+($K17*IF(LEN($E17)=4,HLOOKUP($E17+N$2,Vychodiská!$J$9:$BH$15,7),HLOOKUP(VALUE(RIGHT($E17,4))+N$2,Vychodiská!$J$9:$BH$15,7,0)))*-1</f>
        <v>1790686.2969178027</v>
      </c>
      <c r="O17" s="73">
        <f>($F17*IF(LEN($E17)=4,HLOOKUP($E17+O$2,Vychodiská!$J$9:$BH$15,2,0),HLOOKUP(VALUE(RIGHT($E17,4))+O$2,Vychodiská!$J$9:$BH$15,2,0)))*-1+($G17*IF(LEN($E17)=4,HLOOKUP($E17+O$2,Vychodiská!$J$9:$BH$15,3,0),HLOOKUP(VALUE(RIGHT($E17,4))+O$2,Vychodiská!$J$9:$BH$15,3,0)))*-1+($H17*IF(LEN($E17)=4,HLOOKUP($E17+O$2,Vychodiská!$J$9:$BH$15,4,0),HLOOKUP(VALUE(RIGHT($E17,4))+O$2,Vychodiská!$J$9:$BH$15,4,0)))*-1+($I17*IF(LEN($E17)=4,HLOOKUP($E17+O$2,Vychodiská!$J$9:$BH$15,5,0),HLOOKUP(VALUE(RIGHT($E17,4))+O$2,Vychodiská!$J$9:$BH$15,5,0)))*-1+($J17*IF(LEN($E17)=4,HLOOKUP($E17+O$2,Vychodiská!$J$9:$BH$15,6),HLOOKUP(VALUE(RIGHT($E17,4))+O$2,Vychodiská!$J$9:$BH$15,6,0)))*-1+($K17*IF(LEN($E17)=4,HLOOKUP($E17+O$2,Vychodiská!$J$9:$BH$15,7),HLOOKUP(VALUE(RIGHT($E17,4))+O$2,Vychodiská!$J$9:$BH$15,7,0)))*-1</f>
        <v>1821127.9639654055</v>
      </c>
      <c r="P17" s="73">
        <f>($F17*IF(LEN($E17)=4,HLOOKUP($E17+P$2,Vychodiská!$J$9:$BH$15,2,0),HLOOKUP(VALUE(RIGHT($E17,4))+P$2,Vychodiská!$J$9:$BH$15,2,0)))*-1+($G17*IF(LEN($E17)=4,HLOOKUP($E17+P$2,Vychodiská!$J$9:$BH$15,3,0),HLOOKUP(VALUE(RIGHT($E17,4))+P$2,Vychodiská!$J$9:$BH$15,3,0)))*-1+($H17*IF(LEN($E17)=4,HLOOKUP($E17+P$2,Vychodiská!$J$9:$BH$15,4,0),HLOOKUP(VALUE(RIGHT($E17,4))+P$2,Vychodiská!$J$9:$BH$15,4,0)))*-1+($I17*IF(LEN($E17)=4,HLOOKUP($E17+P$2,Vychodiská!$J$9:$BH$15,5,0),HLOOKUP(VALUE(RIGHT($E17,4))+P$2,Vychodiská!$J$9:$BH$15,5,0)))*-1+($J17*IF(LEN($E17)=4,HLOOKUP($E17+P$2,Vychodiská!$J$9:$BH$15,6),HLOOKUP(VALUE(RIGHT($E17,4))+P$2,Vychodiská!$J$9:$BH$15,6,0)))*-1+($K17*IF(LEN($E17)=4,HLOOKUP($E17+P$2,Vychodiská!$J$9:$BH$15,7),HLOOKUP(VALUE(RIGHT($E17,4))+P$2,Vychodiská!$J$9:$BH$15,7,0)))*-1</f>
        <v>1842981.4995329904</v>
      </c>
      <c r="Q17" s="73">
        <f>($F17*IF(LEN($E17)=4,HLOOKUP($E17+Q$2,Vychodiská!$J$9:$BH$15,2,0),HLOOKUP(VALUE(RIGHT($E17,4))+Q$2,Vychodiská!$J$9:$BH$15,2,0)))*-1+($G17*IF(LEN($E17)=4,HLOOKUP($E17+Q$2,Vychodiská!$J$9:$BH$15,3,0),HLOOKUP(VALUE(RIGHT($E17,4))+Q$2,Vychodiská!$J$9:$BH$15,3,0)))*-1+($H17*IF(LEN($E17)=4,HLOOKUP($E17+Q$2,Vychodiská!$J$9:$BH$15,4,0),HLOOKUP(VALUE(RIGHT($E17,4))+Q$2,Vychodiská!$J$9:$BH$15,4,0)))*-1+($I17*IF(LEN($E17)=4,HLOOKUP($E17+Q$2,Vychodiská!$J$9:$BH$15,5,0),HLOOKUP(VALUE(RIGHT($E17,4))+Q$2,Vychodiská!$J$9:$BH$15,5,0)))*-1+($J17*IF(LEN($E17)=4,HLOOKUP($E17+Q$2,Vychodiská!$J$9:$BH$15,6),HLOOKUP(VALUE(RIGHT($E17,4))+Q$2,Vychodiská!$J$9:$BH$15,6,0)))*-1+($K17*IF(LEN($E17)=4,HLOOKUP($E17+Q$2,Vychodiská!$J$9:$BH$15,7),HLOOKUP(VALUE(RIGHT($E17,4))+Q$2,Vychodiská!$J$9:$BH$15,7,0)))*-1</f>
        <v>1865097.2775273859</v>
      </c>
      <c r="R17" s="73">
        <f>($F17*IF(LEN($E17)=4,HLOOKUP($E17+R$2,Vychodiská!$J$9:$BH$15,2,0),HLOOKUP(VALUE(RIGHT($E17,4))+R$2,Vychodiská!$J$9:$BH$15,2,0)))*-1+($G17*IF(LEN($E17)=4,HLOOKUP($E17+R$2,Vychodiská!$J$9:$BH$15,3,0),HLOOKUP(VALUE(RIGHT($E17,4))+R$2,Vychodiská!$J$9:$BH$15,3,0)))*-1+($H17*IF(LEN($E17)=4,HLOOKUP($E17+R$2,Vychodiská!$J$9:$BH$15,4,0),HLOOKUP(VALUE(RIGHT($E17,4))+R$2,Vychodiská!$J$9:$BH$15,4,0)))*-1+($I17*IF(LEN($E17)=4,HLOOKUP($E17+R$2,Vychodiská!$J$9:$BH$15,5,0),HLOOKUP(VALUE(RIGHT($E17,4))+R$2,Vychodiská!$J$9:$BH$15,5,0)))*-1+($J17*IF(LEN($E17)=4,HLOOKUP($E17+R$2,Vychodiská!$J$9:$BH$15,6),HLOOKUP(VALUE(RIGHT($E17,4))+R$2,Vychodiská!$J$9:$BH$15,6,0)))*-1+($K17*IF(LEN($E17)=4,HLOOKUP($E17+R$2,Vychodiská!$J$9:$BH$15,7),HLOOKUP(VALUE(RIGHT($E17,4))+R$2,Vychodiská!$J$9:$BH$15,7,0)))*-1</f>
        <v>1887478.4448577147</v>
      </c>
      <c r="S17" s="73">
        <f>($F17*IF(LEN($E17)=4,HLOOKUP($E17+S$2,Vychodiská!$J$9:$BH$15,2,0),HLOOKUP(VALUE(RIGHT($E17,4))+S$2,Vychodiská!$J$9:$BH$15,2,0)))*-1+($G17*IF(LEN($E17)=4,HLOOKUP($E17+S$2,Vychodiská!$J$9:$BH$15,3,0),HLOOKUP(VALUE(RIGHT($E17,4))+S$2,Vychodiská!$J$9:$BH$15,3,0)))*-1+($H17*IF(LEN($E17)=4,HLOOKUP($E17+S$2,Vychodiská!$J$9:$BH$15,4,0),HLOOKUP(VALUE(RIGHT($E17,4))+S$2,Vychodiská!$J$9:$BH$15,4,0)))*-1+($I17*IF(LEN($E17)=4,HLOOKUP($E17+S$2,Vychodiská!$J$9:$BH$15,5,0),HLOOKUP(VALUE(RIGHT($E17,4))+S$2,Vychodiská!$J$9:$BH$15,5,0)))*-1+($J17*IF(LEN($E17)=4,HLOOKUP($E17+S$2,Vychodiská!$J$9:$BH$15,6),HLOOKUP(VALUE(RIGHT($E17,4))+S$2,Vychodiská!$J$9:$BH$15,6,0)))*-1+($K17*IF(LEN($E17)=4,HLOOKUP($E17+S$2,Vychodiská!$J$9:$BH$15,7),HLOOKUP(VALUE(RIGHT($E17,4))+S$2,Vychodiská!$J$9:$BH$15,7,0)))*-1</f>
        <v>1910128.1861960075</v>
      </c>
      <c r="T17" s="73">
        <f>($F17*IF(LEN($E17)=4,HLOOKUP($E17+T$2,Vychodiská!$J$9:$BH$15,2,0),HLOOKUP(VALUE(RIGHT($E17,4))+T$2,Vychodiská!$J$9:$BH$15,2,0)))*-1+($G17*IF(LEN($E17)=4,HLOOKUP($E17+T$2,Vychodiská!$J$9:$BH$15,3,0),HLOOKUP(VALUE(RIGHT($E17,4))+T$2,Vychodiská!$J$9:$BH$15,3,0)))*-1+($H17*IF(LEN($E17)=4,HLOOKUP($E17+T$2,Vychodiská!$J$9:$BH$15,4,0),HLOOKUP(VALUE(RIGHT($E17,4))+T$2,Vychodiská!$J$9:$BH$15,4,0)))*-1+($I17*IF(LEN($E17)=4,HLOOKUP($E17+T$2,Vychodiská!$J$9:$BH$15,5,0),HLOOKUP(VALUE(RIGHT($E17,4))+T$2,Vychodiská!$J$9:$BH$15,5,0)))*-1+($J17*IF(LEN($E17)=4,HLOOKUP($E17+T$2,Vychodiská!$J$9:$BH$15,6),HLOOKUP(VALUE(RIGHT($E17,4))+T$2,Vychodiská!$J$9:$BH$15,6,0)))*-1+($K17*IF(LEN($E17)=4,HLOOKUP($E17+T$2,Vychodiská!$J$9:$BH$15,7),HLOOKUP(VALUE(RIGHT($E17,4))+T$2,Vychodiská!$J$9:$BH$15,7,0)))*-1</f>
        <v>1933049.7244303597</v>
      </c>
      <c r="U17" s="73">
        <f>($F17*IF(LEN($E17)=4,HLOOKUP($E17+U$2,Vychodiská!$J$9:$BH$15,2,0),HLOOKUP(VALUE(RIGHT($E17,4))+U$2,Vychodiská!$J$9:$BH$15,2,0)))*-1+($G17*IF(LEN($E17)=4,HLOOKUP($E17+U$2,Vychodiská!$J$9:$BH$15,3,0),HLOOKUP(VALUE(RIGHT($E17,4))+U$2,Vychodiská!$J$9:$BH$15,3,0)))*-1+($H17*IF(LEN($E17)=4,HLOOKUP($E17+U$2,Vychodiská!$J$9:$BH$15,4,0),HLOOKUP(VALUE(RIGHT($E17,4))+U$2,Vychodiská!$J$9:$BH$15,4,0)))*-1+($I17*IF(LEN($E17)=4,HLOOKUP($E17+U$2,Vychodiská!$J$9:$BH$15,5,0),HLOOKUP(VALUE(RIGHT($E17,4))+U$2,Vychodiská!$J$9:$BH$15,5,0)))*-1+($J17*IF(LEN($E17)=4,HLOOKUP($E17+U$2,Vychodiská!$J$9:$BH$15,6),HLOOKUP(VALUE(RIGHT($E17,4))+U$2,Vychodiská!$J$9:$BH$15,6,0)))*-1+($K17*IF(LEN($E17)=4,HLOOKUP($E17+U$2,Vychodiská!$J$9:$BH$15,7),HLOOKUP(VALUE(RIGHT($E17,4))+U$2,Vychodiská!$J$9:$BH$15,7,0)))*-1</f>
        <v>1956246.3211235239</v>
      </c>
      <c r="V17" s="73">
        <f>($F17*IF(LEN($E17)=4,HLOOKUP($E17+V$2,Vychodiská!$J$9:$BH$15,2,0),HLOOKUP(VALUE(RIGHT($E17,4))+V$2,Vychodiská!$J$9:$BH$15,2,0)))*-1+($G17*IF(LEN($E17)=4,HLOOKUP($E17+V$2,Vychodiská!$J$9:$BH$15,3,0),HLOOKUP(VALUE(RIGHT($E17,4))+V$2,Vychodiská!$J$9:$BH$15,3,0)))*-1+($H17*IF(LEN($E17)=4,HLOOKUP($E17+V$2,Vychodiská!$J$9:$BH$15,4,0),HLOOKUP(VALUE(RIGHT($E17,4))+V$2,Vychodiská!$J$9:$BH$15,4,0)))*-1+($I17*IF(LEN($E17)=4,HLOOKUP($E17+V$2,Vychodiská!$J$9:$BH$15,5,0),HLOOKUP(VALUE(RIGHT($E17,4))+V$2,Vychodiská!$J$9:$BH$15,5,0)))*-1+($J17*IF(LEN($E17)=4,HLOOKUP($E17+V$2,Vychodiská!$J$9:$BH$15,6),HLOOKUP(VALUE(RIGHT($E17,4))+V$2,Vychodiská!$J$9:$BH$15,6,0)))*-1+($K17*IF(LEN($E17)=4,HLOOKUP($E17+V$2,Vychodiská!$J$9:$BH$15,7),HLOOKUP(VALUE(RIGHT($E17,4))+V$2,Vychodiská!$J$9:$BH$15,7,0)))*-1</f>
        <v>1979721.2769770061</v>
      </c>
      <c r="W17" s="73">
        <f>($F17*IF(LEN($E17)=4,HLOOKUP($E17+W$2,Vychodiská!$J$9:$BH$15,2,0),HLOOKUP(VALUE(RIGHT($E17,4))+W$2,Vychodiská!$J$9:$BH$15,2,0)))*-1+($G17*IF(LEN($E17)=4,HLOOKUP($E17+W$2,Vychodiská!$J$9:$BH$15,3,0),HLOOKUP(VALUE(RIGHT($E17,4))+W$2,Vychodiská!$J$9:$BH$15,3,0)))*-1+($H17*IF(LEN($E17)=4,HLOOKUP($E17+W$2,Vychodiská!$J$9:$BH$15,4,0),HLOOKUP(VALUE(RIGHT($E17,4))+W$2,Vychodiská!$J$9:$BH$15,4,0)))*-1+($I17*IF(LEN($E17)=4,HLOOKUP($E17+W$2,Vychodiská!$J$9:$BH$15,5,0),HLOOKUP(VALUE(RIGHT($E17,4))+W$2,Vychodiská!$J$9:$BH$15,5,0)))*-1+($J17*IF(LEN($E17)=4,HLOOKUP($E17+W$2,Vychodiská!$J$9:$BH$15,6),HLOOKUP(VALUE(RIGHT($E17,4))+W$2,Vychodiská!$J$9:$BH$15,6,0)))*-1+($K17*IF(LEN($E17)=4,HLOOKUP($E17+W$2,Vychodiská!$J$9:$BH$15,7),HLOOKUP(VALUE(RIGHT($E17,4))+W$2,Vychodiská!$J$9:$BH$15,7,0)))*-1</f>
        <v>2003477.9323007301</v>
      </c>
      <c r="X17" s="73">
        <f>($F17*IF(LEN($E17)=4,HLOOKUP($E17+X$2,Vychodiská!$J$9:$BH$15,2,0),HLOOKUP(VALUE(RIGHT($E17,4))+X$2,Vychodiská!$J$9:$BH$15,2,0)))*-1+($G17*IF(LEN($E17)=4,HLOOKUP($E17+X$2,Vychodiská!$J$9:$BH$15,3,0),HLOOKUP(VALUE(RIGHT($E17,4))+X$2,Vychodiská!$J$9:$BH$15,3,0)))*-1+($H17*IF(LEN($E17)=4,HLOOKUP($E17+X$2,Vychodiská!$J$9:$BH$15,4,0),HLOOKUP(VALUE(RIGHT($E17,4))+X$2,Vychodiská!$J$9:$BH$15,4,0)))*-1+($I17*IF(LEN($E17)=4,HLOOKUP($E17+X$2,Vychodiská!$J$9:$BH$15,5,0),HLOOKUP(VALUE(RIGHT($E17,4))+X$2,Vychodiská!$J$9:$BH$15,5,0)))*-1+($J17*IF(LEN($E17)=4,HLOOKUP($E17+X$2,Vychodiská!$J$9:$BH$15,6),HLOOKUP(VALUE(RIGHT($E17,4))+X$2,Vychodiská!$J$9:$BH$15,6,0)))*-1+($K17*IF(LEN($E17)=4,HLOOKUP($E17+X$2,Vychodiská!$J$9:$BH$15,7),HLOOKUP(VALUE(RIGHT($E17,4))+X$2,Vychodiská!$J$9:$BH$15,7,0)))*-1</f>
        <v>2027519.6674883389</v>
      </c>
      <c r="Y17" s="73">
        <f>($F17*IF(LEN($E17)=4,HLOOKUP($E17+Y$2,Vychodiská!$J$9:$BH$15,2,0),HLOOKUP(VALUE(RIGHT($E17,4))+Y$2,Vychodiská!$J$9:$BH$15,2,0)))*-1+($G17*IF(LEN($E17)=4,HLOOKUP($E17+Y$2,Vychodiská!$J$9:$BH$15,3,0),HLOOKUP(VALUE(RIGHT($E17,4))+Y$2,Vychodiská!$J$9:$BH$15,3,0)))*-1+($H17*IF(LEN($E17)=4,HLOOKUP($E17+Y$2,Vychodiská!$J$9:$BH$15,4,0),HLOOKUP(VALUE(RIGHT($E17,4))+Y$2,Vychodiská!$J$9:$BH$15,4,0)))*-1+($I17*IF(LEN($E17)=4,HLOOKUP($E17+Y$2,Vychodiská!$J$9:$BH$15,5,0),HLOOKUP(VALUE(RIGHT($E17,4))+Y$2,Vychodiská!$J$9:$BH$15,5,0)))*-1+($J17*IF(LEN($E17)=4,HLOOKUP($E17+Y$2,Vychodiská!$J$9:$BH$15,6),HLOOKUP(VALUE(RIGHT($E17,4))+Y$2,Vychodiská!$J$9:$BH$15,6,0)))*-1+($K17*IF(LEN($E17)=4,HLOOKUP($E17+Y$2,Vychodiská!$J$9:$BH$15,7),HLOOKUP(VALUE(RIGHT($E17,4))+Y$2,Vychodiská!$J$9:$BH$15,7,0)))*-1</f>
        <v>2051849.9034981993</v>
      </c>
      <c r="Z17" s="73">
        <f>($F17*IF(LEN($E17)=4,HLOOKUP($E17+Z$2,Vychodiská!$J$9:$BH$15,2,0),HLOOKUP(VALUE(RIGHT($E17,4))+Z$2,Vychodiská!$J$9:$BH$15,2,0)))*-1+($G17*IF(LEN($E17)=4,HLOOKUP($E17+Z$2,Vychodiská!$J$9:$BH$15,3,0),HLOOKUP(VALUE(RIGHT($E17,4))+Z$2,Vychodiská!$J$9:$BH$15,3,0)))*-1+($H17*IF(LEN($E17)=4,HLOOKUP($E17+Z$2,Vychodiská!$J$9:$BH$15,4,0),HLOOKUP(VALUE(RIGHT($E17,4))+Z$2,Vychodiská!$J$9:$BH$15,4,0)))*-1+($I17*IF(LEN($E17)=4,HLOOKUP($E17+Z$2,Vychodiská!$J$9:$BH$15,5,0),HLOOKUP(VALUE(RIGHT($E17,4))+Z$2,Vychodiská!$J$9:$BH$15,5,0)))*-1+($J17*IF(LEN($E17)=4,HLOOKUP($E17+Z$2,Vychodiská!$J$9:$BH$15,6),HLOOKUP(VALUE(RIGHT($E17,4))+Z$2,Vychodiská!$J$9:$BH$15,6,0)))*-1+($K17*IF(LEN($E17)=4,HLOOKUP($E17+Z$2,Vychodiská!$J$9:$BH$15,7),HLOOKUP(VALUE(RIGHT($E17,4))+Z$2,Vychodiská!$J$9:$BH$15,7,0)))*-1</f>
        <v>2072368.4025331812</v>
      </c>
      <c r="AA17" s="73">
        <f>($F17*IF(LEN($E17)=4,HLOOKUP($E17+AA$2,Vychodiská!$J$9:$BH$15,2,0),HLOOKUP(VALUE(RIGHT($E17,4))+AA$2,Vychodiská!$J$9:$BH$15,2,0)))*-1+($G17*IF(LEN($E17)=4,HLOOKUP($E17+AA$2,Vychodiská!$J$9:$BH$15,3,0),HLOOKUP(VALUE(RIGHT($E17,4))+AA$2,Vychodiská!$J$9:$BH$15,3,0)))*-1+($H17*IF(LEN($E17)=4,HLOOKUP($E17+AA$2,Vychodiská!$J$9:$BH$15,4,0),HLOOKUP(VALUE(RIGHT($E17,4))+AA$2,Vychodiská!$J$9:$BH$15,4,0)))*-1+($I17*IF(LEN($E17)=4,HLOOKUP($E17+AA$2,Vychodiská!$J$9:$BH$15,5,0),HLOOKUP(VALUE(RIGHT($E17,4))+AA$2,Vychodiská!$J$9:$BH$15,5,0)))*-1+($J17*IF(LEN($E17)=4,HLOOKUP($E17+AA$2,Vychodiská!$J$9:$BH$15,6),HLOOKUP(VALUE(RIGHT($E17,4))+AA$2,Vychodiská!$J$9:$BH$15,6,0)))*-1+($K17*IF(LEN($E17)=4,HLOOKUP($E17+AA$2,Vychodiská!$J$9:$BH$15,7),HLOOKUP(VALUE(RIGHT($E17,4))+AA$2,Vychodiská!$J$9:$BH$15,7,0)))*-1</f>
        <v>2093092.0865585131</v>
      </c>
      <c r="AB17" s="73">
        <f>($F17*IF(LEN($E17)=4,HLOOKUP($E17+AB$2,Vychodiská!$J$9:$BH$15,2,0),HLOOKUP(VALUE(RIGHT($E17,4))+AB$2,Vychodiská!$J$9:$BH$15,2,0)))*-1+($G17*IF(LEN($E17)=4,HLOOKUP($E17+AB$2,Vychodiská!$J$9:$BH$15,3,0),HLOOKUP(VALUE(RIGHT($E17,4))+AB$2,Vychodiská!$J$9:$BH$15,3,0)))*-1+($H17*IF(LEN($E17)=4,HLOOKUP($E17+AB$2,Vychodiská!$J$9:$BH$15,4,0),HLOOKUP(VALUE(RIGHT($E17,4))+AB$2,Vychodiská!$J$9:$BH$15,4,0)))*-1+($I17*IF(LEN($E17)=4,HLOOKUP($E17+AB$2,Vychodiská!$J$9:$BH$15,5,0),HLOOKUP(VALUE(RIGHT($E17,4))+AB$2,Vychodiská!$J$9:$BH$15,5,0)))*-1+($J17*IF(LEN($E17)=4,HLOOKUP($E17+AB$2,Vychodiská!$J$9:$BH$15,6),HLOOKUP(VALUE(RIGHT($E17,4))+AB$2,Vychodiská!$J$9:$BH$15,6,0)))*-1+($K17*IF(LEN($E17)=4,HLOOKUP($E17+AB$2,Vychodiská!$J$9:$BH$15,7),HLOOKUP(VALUE(RIGHT($E17,4))+AB$2,Vychodiská!$J$9:$BH$15,7,0)))*-1</f>
        <v>2114023.007424098</v>
      </c>
      <c r="AC17" s="73">
        <f>($F17*IF(LEN($E17)=4,HLOOKUP($E17+AC$2,Vychodiská!$J$9:$BH$15,2,0),HLOOKUP(VALUE(RIGHT($E17,4))+AC$2,Vychodiská!$J$9:$BH$15,2,0)))*-1+($G17*IF(LEN($E17)=4,HLOOKUP($E17+AC$2,Vychodiská!$J$9:$BH$15,3,0),HLOOKUP(VALUE(RIGHT($E17,4))+AC$2,Vychodiská!$J$9:$BH$15,3,0)))*-1+($H17*IF(LEN($E17)=4,HLOOKUP($E17+AC$2,Vychodiská!$J$9:$BH$15,4,0),HLOOKUP(VALUE(RIGHT($E17,4))+AC$2,Vychodiská!$J$9:$BH$15,4,0)))*-1+($I17*IF(LEN($E17)=4,HLOOKUP($E17+AC$2,Vychodiská!$J$9:$BH$15,5,0),HLOOKUP(VALUE(RIGHT($E17,4))+AC$2,Vychodiská!$J$9:$BH$15,5,0)))*-1+($J17*IF(LEN($E17)=4,HLOOKUP($E17+AC$2,Vychodiská!$J$9:$BH$15,6),HLOOKUP(VALUE(RIGHT($E17,4))+AC$2,Vychodiská!$J$9:$BH$15,6,0)))*-1+($K17*IF(LEN($E17)=4,HLOOKUP($E17+AC$2,Vychodiská!$J$9:$BH$15,7),HLOOKUP(VALUE(RIGHT($E17,4))+AC$2,Vychodiská!$J$9:$BH$15,7,0)))*-1</f>
        <v>2135163.2374983393</v>
      </c>
      <c r="AD17" s="73">
        <f>($F17*IF(LEN($E17)=4,HLOOKUP($E17+AD$2,Vychodiská!$J$9:$BH$15,2,0),HLOOKUP(VALUE(RIGHT($E17,4))+AD$2,Vychodiská!$J$9:$BH$15,2,0)))*-1+($G17*IF(LEN($E17)=4,HLOOKUP($E17+AD$2,Vychodiská!$J$9:$BH$15,3,0),HLOOKUP(VALUE(RIGHT($E17,4))+AD$2,Vychodiská!$J$9:$BH$15,3,0)))*-1+($H17*IF(LEN($E17)=4,HLOOKUP($E17+AD$2,Vychodiská!$J$9:$BH$15,4,0),HLOOKUP(VALUE(RIGHT($E17,4))+AD$2,Vychodiská!$J$9:$BH$15,4,0)))*-1+($I17*IF(LEN($E17)=4,HLOOKUP($E17+AD$2,Vychodiská!$J$9:$BH$15,5,0),HLOOKUP(VALUE(RIGHT($E17,4))+AD$2,Vychodiská!$J$9:$BH$15,5,0)))*-1+($J17*IF(LEN($E17)=4,HLOOKUP($E17+AD$2,Vychodiská!$J$9:$BH$15,6),HLOOKUP(VALUE(RIGHT($E17,4))+AD$2,Vychodiská!$J$9:$BH$15,6,0)))*-1+($K17*IF(LEN($E17)=4,HLOOKUP($E17+AD$2,Vychodiská!$J$9:$BH$15,7),HLOOKUP(VALUE(RIGHT($E17,4))+AD$2,Vychodiská!$J$9:$BH$15,7,0)))*-1</f>
        <v>2156514.8698733225</v>
      </c>
      <c r="AE17" s="73">
        <f>($F17*IF(LEN($E17)=4,HLOOKUP($E17+AE$2,Vychodiská!$J$9:$BH$15,2,0),HLOOKUP(VALUE(RIGHT($E17,4))+AE$2,Vychodiská!$J$9:$BH$15,2,0)))*-1+($G17*IF(LEN($E17)=4,HLOOKUP($E17+AE$2,Vychodiská!$J$9:$BH$15,3,0),HLOOKUP(VALUE(RIGHT($E17,4))+AE$2,Vychodiská!$J$9:$BH$15,3,0)))*-1+($H17*IF(LEN($E17)=4,HLOOKUP($E17+AE$2,Vychodiská!$J$9:$BH$15,4,0),HLOOKUP(VALUE(RIGHT($E17,4))+AE$2,Vychodiská!$J$9:$BH$15,4,0)))*-1+($I17*IF(LEN($E17)=4,HLOOKUP($E17+AE$2,Vychodiská!$J$9:$BH$15,5,0),HLOOKUP(VALUE(RIGHT($E17,4))+AE$2,Vychodiská!$J$9:$BH$15,5,0)))*-1+($J17*IF(LEN($E17)=4,HLOOKUP($E17+AE$2,Vychodiská!$J$9:$BH$15,6),HLOOKUP(VALUE(RIGHT($E17,4))+AE$2,Vychodiská!$J$9:$BH$15,6,0)))*-1+($K17*IF(LEN($E17)=4,HLOOKUP($E17+AE$2,Vychodiská!$J$9:$BH$15,7),HLOOKUP(VALUE(RIGHT($E17,4))+AE$2,Vychodiská!$J$9:$BH$15,7,0)))*-1</f>
        <v>2178080.0185720557</v>
      </c>
      <c r="AF17" s="73">
        <f>($F17*IF(LEN($E17)=4,HLOOKUP($E17+AF$2,Vychodiská!$J$9:$BH$15,2,0),HLOOKUP(VALUE(RIGHT($E17,4))+AF$2,Vychodiská!$J$9:$BH$15,2,0)))*-1+($G17*IF(LEN($E17)=4,HLOOKUP($E17+AF$2,Vychodiská!$J$9:$BH$15,3,0),HLOOKUP(VALUE(RIGHT($E17,4))+AF$2,Vychodiská!$J$9:$BH$15,3,0)))*-1+($H17*IF(LEN($E17)=4,HLOOKUP($E17+AF$2,Vychodiská!$J$9:$BH$15,4,0),HLOOKUP(VALUE(RIGHT($E17,4))+AF$2,Vychodiská!$J$9:$BH$15,4,0)))*-1+($I17*IF(LEN($E17)=4,HLOOKUP($E17+AF$2,Vychodiská!$J$9:$BH$15,5,0),HLOOKUP(VALUE(RIGHT($E17,4))+AF$2,Vychodiská!$J$9:$BH$15,5,0)))*-1+($J17*IF(LEN($E17)=4,HLOOKUP($E17+AF$2,Vychodiská!$J$9:$BH$15,6),HLOOKUP(VALUE(RIGHT($E17,4))+AF$2,Vychodiská!$J$9:$BH$15,6,0)))*-1+($K17*IF(LEN($E17)=4,HLOOKUP($E17+AF$2,Vychodiská!$J$9:$BH$15,7),HLOOKUP(VALUE(RIGHT($E17,4))+AF$2,Vychodiská!$J$9:$BH$15,7,0)))*-1</f>
        <v>2199860.8187577762</v>
      </c>
      <c r="AG17" s="73">
        <f>($F17*IF(LEN($E17)=4,HLOOKUP($E17+AG$2,Vychodiská!$J$9:$BH$15,2,0),HLOOKUP(VALUE(RIGHT($E17,4))+AG$2,Vychodiská!$J$9:$BH$15,2,0)))*-1+($G17*IF(LEN($E17)=4,HLOOKUP($E17+AG$2,Vychodiská!$J$9:$BH$15,3,0),HLOOKUP(VALUE(RIGHT($E17,4))+AG$2,Vychodiská!$J$9:$BH$15,3,0)))*-1+($H17*IF(LEN($E17)=4,HLOOKUP($E17+AG$2,Vychodiská!$J$9:$BH$15,4,0),HLOOKUP(VALUE(RIGHT($E17,4))+AG$2,Vychodiská!$J$9:$BH$15,4,0)))*-1+($I17*IF(LEN($E17)=4,HLOOKUP($E17+AG$2,Vychodiská!$J$9:$BH$15,5,0),HLOOKUP(VALUE(RIGHT($E17,4))+AG$2,Vychodiská!$J$9:$BH$15,5,0)))*-1+($J17*IF(LEN($E17)=4,HLOOKUP($E17+AG$2,Vychodiská!$J$9:$BH$15,6),HLOOKUP(VALUE(RIGHT($E17,4))+AG$2,Vychodiská!$J$9:$BH$15,6,0)))*-1+($K17*IF(LEN($E17)=4,HLOOKUP($E17+AG$2,Vychodiská!$J$9:$BH$15,7),HLOOKUP(VALUE(RIGHT($E17,4))+AG$2,Vychodiská!$J$9:$BH$15,7,0)))*-1</f>
        <v>2221859.4269453543</v>
      </c>
      <c r="AH17" s="73">
        <f>($F17*IF(LEN($E17)=4,HLOOKUP($E17+AH$2,Vychodiská!$J$9:$BH$15,2,0),HLOOKUP(VALUE(RIGHT($E17,4))+AH$2,Vychodiská!$J$9:$BH$15,2,0)))*-1+($G17*IF(LEN($E17)=4,HLOOKUP($E17+AH$2,Vychodiská!$J$9:$BH$15,3,0),HLOOKUP(VALUE(RIGHT($E17,4))+AH$2,Vychodiská!$J$9:$BH$15,3,0)))*-1+($H17*IF(LEN($E17)=4,HLOOKUP($E17+AH$2,Vychodiská!$J$9:$BH$15,4,0),HLOOKUP(VALUE(RIGHT($E17,4))+AH$2,Vychodiská!$J$9:$BH$15,4,0)))*-1+($I17*IF(LEN($E17)=4,HLOOKUP($E17+AH$2,Vychodiská!$J$9:$BH$15,5,0),HLOOKUP(VALUE(RIGHT($E17,4))+AH$2,Vychodiská!$J$9:$BH$15,5,0)))*-1+($J17*IF(LEN($E17)=4,HLOOKUP($E17+AH$2,Vychodiská!$J$9:$BH$15,6),HLOOKUP(VALUE(RIGHT($E17,4))+AH$2,Vychodiská!$J$9:$BH$15,6,0)))*-1+($K17*IF(LEN($E17)=4,HLOOKUP($E17+AH$2,Vychodiská!$J$9:$BH$15,7),HLOOKUP(VALUE(RIGHT($E17,4))+AH$2,Vychodiská!$J$9:$BH$15,7,0)))*-1</f>
        <v>2244078.0212148074</v>
      </c>
      <c r="AI17" s="73">
        <f>($F17*IF(LEN($E17)=4,HLOOKUP($E17+AI$2,Vychodiská!$J$9:$BH$15,2,0),HLOOKUP(VALUE(RIGHT($E17,4))+AI$2,Vychodiská!$J$9:$BH$15,2,0)))*-1+($G17*IF(LEN($E17)=4,HLOOKUP($E17+AI$2,Vychodiská!$J$9:$BH$15,3,0),HLOOKUP(VALUE(RIGHT($E17,4))+AI$2,Vychodiská!$J$9:$BH$15,3,0)))*-1+($H17*IF(LEN($E17)=4,HLOOKUP($E17+AI$2,Vychodiská!$J$9:$BH$15,4,0),HLOOKUP(VALUE(RIGHT($E17,4))+AI$2,Vychodiská!$J$9:$BH$15,4,0)))*-1+($I17*IF(LEN($E17)=4,HLOOKUP($E17+AI$2,Vychodiská!$J$9:$BH$15,5,0),HLOOKUP(VALUE(RIGHT($E17,4))+AI$2,Vychodiská!$J$9:$BH$15,5,0)))*-1+($J17*IF(LEN($E17)=4,HLOOKUP($E17+AI$2,Vychodiská!$J$9:$BH$15,6),HLOOKUP(VALUE(RIGHT($E17,4))+AI$2,Vychodiská!$J$9:$BH$15,6,0)))*-1+($K17*IF(LEN($E17)=4,HLOOKUP($E17+AI$2,Vychodiská!$J$9:$BH$15,7),HLOOKUP(VALUE(RIGHT($E17,4))+AI$2,Vychodiská!$J$9:$BH$15,7,0)))*-1</f>
        <v>2266518.8014269555</v>
      </c>
      <c r="AJ17" s="73">
        <f>($F17*IF(LEN($E17)=4,HLOOKUP($E17+AJ$2,Vychodiská!$J$9:$BH$15,2,0),HLOOKUP(VALUE(RIGHT($E17,4))+AJ$2,Vychodiská!$J$9:$BH$15,2,0)))*-1+($G17*IF(LEN($E17)=4,HLOOKUP($E17+AJ$2,Vychodiská!$J$9:$BH$15,3,0),HLOOKUP(VALUE(RIGHT($E17,4))+AJ$2,Vychodiská!$J$9:$BH$15,3,0)))*-1+($H17*IF(LEN($E17)=4,HLOOKUP($E17+AJ$2,Vychodiská!$J$9:$BH$15,4,0),HLOOKUP(VALUE(RIGHT($E17,4))+AJ$2,Vychodiská!$J$9:$BH$15,4,0)))*-1+($I17*IF(LEN($E17)=4,HLOOKUP($E17+AJ$2,Vychodiská!$J$9:$BH$15,5,0),HLOOKUP(VALUE(RIGHT($E17,4))+AJ$2,Vychodiská!$J$9:$BH$15,5,0)))*-1+($J17*IF(LEN($E17)=4,HLOOKUP($E17+AJ$2,Vychodiská!$J$9:$BH$15,6),HLOOKUP(VALUE(RIGHT($E17,4))+AJ$2,Vychodiská!$J$9:$BH$15,6,0)))*-1+($K17*IF(LEN($E17)=4,HLOOKUP($E17+AJ$2,Vychodiská!$J$9:$BH$15,7),HLOOKUP(VALUE(RIGHT($E17,4))+AJ$2,Vychodiská!$J$9:$BH$15,7,0)))*-1</f>
        <v>2295983.5458455058</v>
      </c>
      <c r="AK17" s="73">
        <f>($F17*IF(LEN($E17)=4,HLOOKUP($E17+AK$2,Vychodiská!$J$9:$BH$15,2,0),HLOOKUP(VALUE(RIGHT($E17,4))+AK$2,Vychodiská!$J$9:$BH$15,2,0)))*-1+($G17*IF(LEN($E17)=4,HLOOKUP($E17+AK$2,Vychodiská!$J$9:$BH$15,3,0),HLOOKUP(VALUE(RIGHT($E17,4))+AK$2,Vychodiská!$J$9:$BH$15,3,0)))*-1+($H17*IF(LEN($E17)=4,HLOOKUP($E17+AK$2,Vychodiská!$J$9:$BH$15,4,0),HLOOKUP(VALUE(RIGHT($E17,4))+AK$2,Vychodiská!$J$9:$BH$15,4,0)))*-1+($I17*IF(LEN($E17)=4,HLOOKUP($E17+AK$2,Vychodiská!$J$9:$BH$15,5,0),HLOOKUP(VALUE(RIGHT($E17,4))+AK$2,Vychodiská!$J$9:$BH$15,5,0)))*-1+($J17*IF(LEN($E17)=4,HLOOKUP($E17+AK$2,Vychodiská!$J$9:$BH$15,6),HLOOKUP(VALUE(RIGHT($E17,4))+AK$2,Vychodiská!$J$9:$BH$15,6,0)))*-1+($K17*IF(LEN($E17)=4,HLOOKUP($E17+AK$2,Vychodiská!$J$9:$BH$15,7),HLOOKUP(VALUE(RIGHT($E17,4))+AK$2,Vychodiská!$J$9:$BH$15,7,0)))*-1</f>
        <v>2325831.331941497</v>
      </c>
      <c r="AL17" s="73">
        <f>($F17*IF(LEN($E17)=4,HLOOKUP($E17+AL$2,Vychodiská!$J$9:$BH$15,2,0),HLOOKUP(VALUE(RIGHT($E17,4))+AL$2,Vychodiská!$J$9:$BH$15,2,0)))*-1+($G17*IF(LEN($E17)=4,HLOOKUP($E17+AL$2,Vychodiská!$J$9:$BH$15,3,0),HLOOKUP(VALUE(RIGHT($E17,4))+AL$2,Vychodiská!$J$9:$BH$15,3,0)))*-1+($H17*IF(LEN($E17)=4,HLOOKUP($E17+AL$2,Vychodiská!$J$9:$BH$15,4,0),HLOOKUP(VALUE(RIGHT($E17,4))+AL$2,Vychodiská!$J$9:$BH$15,4,0)))*-1+($I17*IF(LEN($E17)=4,HLOOKUP($E17+AL$2,Vychodiská!$J$9:$BH$15,5,0),HLOOKUP(VALUE(RIGHT($E17,4))+AL$2,Vychodiská!$J$9:$BH$15,5,0)))*-1+($J17*IF(LEN($E17)=4,HLOOKUP($E17+AL$2,Vychodiská!$J$9:$BH$15,6),HLOOKUP(VALUE(RIGHT($E17,4))+AL$2,Vychodiská!$J$9:$BH$15,6,0)))*-1+($K17*IF(LEN($E17)=4,HLOOKUP($E17+AL$2,Vychodiská!$J$9:$BH$15,7),HLOOKUP(VALUE(RIGHT($E17,4))+AL$2,Vychodiská!$J$9:$BH$15,7,0)))*-1</f>
        <v>2356067.1392567367</v>
      </c>
      <c r="AM17" s="73">
        <f>($F17*IF(LEN($E17)=4,HLOOKUP($E17+AM$2,Vychodiská!$J$9:$BH$15,2,0),HLOOKUP(VALUE(RIGHT($E17,4))+AM$2,Vychodiská!$J$9:$BH$15,2,0)))*-1+($G17*IF(LEN($E17)=4,HLOOKUP($E17+AM$2,Vychodiská!$J$9:$BH$15,3,0),HLOOKUP(VALUE(RIGHT($E17,4))+AM$2,Vychodiská!$J$9:$BH$15,3,0)))*-1+($H17*IF(LEN($E17)=4,HLOOKUP($E17+AM$2,Vychodiská!$J$9:$BH$15,4,0),HLOOKUP(VALUE(RIGHT($E17,4))+AM$2,Vychodiská!$J$9:$BH$15,4,0)))*-1+($I17*IF(LEN($E17)=4,HLOOKUP($E17+AM$2,Vychodiská!$J$9:$BH$15,5,0),HLOOKUP(VALUE(RIGHT($E17,4))+AM$2,Vychodiská!$J$9:$BH$15,5,0)))*-1+($J17*IF(LEN($E17)=4,HLOOKUP($E17+AM$2,Vychodiská!$J$9:$BH$15,6),HLOOKUP(VALUE(RIGHT($E17,4))+AM$2,Vychodiská!$J$9:$BH$15,6,0)))*-1+($K17*IF(LEN($E17)=4,HLOOKUP($E17+AM$2,Vychodiská!$J$9:$BH$15,7),HLOOKUP(VALUE(RIGHT($E17,4))+AM$2,Vychodiská!$J$9:$BH$15,7,0)))*-1</f>
        <v>2386696.012067074</v>
      </c>
      <c r="AN17" s="73">
        <f>($F17*IF(LEN($E17)=4,HLOOKUP($E17+AN$2,Vychodiská!$J$9:$BH$15,2,0),HLOOKUP(VALUE(RIGHT($E17,4))+AN$2,Vychodiská!$J$9:$BH$15,2,0)))*-1+($G17*IF(LEN($E17)=4,HLOOKUP($E17+AN$2,Vychodiská!$J$9:$BH$15,3,0),HLOOKUP(VALUE(RIGHT($E17,4))+AN$2,Vychodiská!$J$9:$BH$15,3,0)))*-1+($H17*IF(LEN($E17)=4,HLOOKUP($E17+AN$2,Vychodiská!$J$9:$BH$15,4,0),HLOOKUP(VALUE(RIGHT($E17,4))+AN$2,Vychodiská!$J$9:$BH$15,4,0)))*-1+($I17*IF(LEN($E17)=4,HLOOKUP($E17+AN$2,Vychodiská!$J$9:$BH$15,5,0),HLOOKUP(VALUE(RIGHT($E17,4))+AN$2,Vychodiská!$J$9:$BH$15,5,0)))*-1+($J17*IF(LEN($E17)=4,HLOOKUP($E17+AN$2,Vychodiská!$J$9:$BH$15,6),HLOOKUP(VALUE(RIGHT($E17,4))+AN$2,Vychodiská!$J$9:$BH$15,6,0)))*-1+($K17*IF(LEN($E17)=4,HLOOKUP($E17+AN$2,Vychodiská!$J$9:$BH$15,7),HLOOKUP(VALUE(RIGHT($E17,4))+AN$2,Vychodiská!$J$9:$BH$15,7,0)))*-1</f>
        <v>2417723.0602239454</v>
      </c>
      <c r="AO17" s="74">
        <f>($F17*IF(LEN($E17)=4,HLOOKUP($E17+AO$2,Vychodiská!$J$9:$BH$15,2,0),HLOOKUP(VALUE(RIGHT($E17,4))+AO$2,Vychodiská!$J$9:$BH$15,2,0)))*-1+($G17*IF(LEN($E17)=4,HLOOKUP($E17+AO$2,Vychodiská!$J$9:$BH$15,3,0),HLOOKUP(VALUE(RIGHT($E17,4))+AO$2,Vychodiská!$J$9:$BH$15,3,0)))*-1+($H17*IF(LEN($E17)=4,HLOOKUP($E17+AO$2,Vychodiská!$J$9:$BH$15,4,0),HLOOKUP(VALUE(RIGHT($E17,4))+AO$2,Vychodiská!$J$9:$BH$15,4,0)))*-1+($I17*IF(LEN($E17)=4,HLOOKUP($E17+AO$2,Vychodiská!$J$9:$BH$15,5,0),HLOOKUP(VALUE(RIGHT($E17,4))+AO$2,Vychodiská!$J$9:$BH$15,5,0)))*-1+($J17*IF(LEN($E17)=4,HLOOKUP($E17+AO$2,Vychodiská!$J$9:$BH$15,6),HLOOKUP(VALUE(RIGHT($E17,4))+AO$2,Vychodiská!$J$9:$BH$15,6,0)))*-1+($K17*IF(LEN($E17)=4,HLOOKUP($E17+AO$2,Vychodiská!$J$9:$BH$15,7),HLOOKUP(VALUE(RIGHT($E17,4))+AO$2,Vychodiská!$J$9:$BH$15,7,0)))*-1</f>
        <v>2449153.4600068568</v>
      </c>
      <c r="AP17" s="73">
        <f t="shared" si="1"/>
        <v>1731321.0301161506</v>
      </c>
      <c r="AQ17" s="73">
        <f>SUM($L17:M17)</f>
        <v>3492074.5177442757</v>
      </c>
      <c r="AR17" s="73">
        <f>SUM($L17:N17)</f>
        <v>5282760.8146620784</v>
      </c>
      <c r="AS17" s="73">
        <f>SUM($L17:O17)</f>
        <v>7103888.7786274841</v>
      </c>
      <c r="AT17" s="73">
        <f>SUM($L17:P17)</f>
        <v>8946870.2781604752</v>
      </c>
      <c r="AU17" s="73">
        <f>SUM($L17:Q17)</f>
        <v>10811967.555687862</v>
      </c>
      <c r="AV17" s="73">
        <f>SUM($L17:R17)</f>
        <v>12699446.000545576</v>
      </c>
      <c r="AW17" s="73">
        <f>SUM($L17:S17)</f>
        <v>14609574.186741583</v>
      </c>
      <c r="AX17" s="73">
        <f>SUM($L17:T17)</f>
        <v>16542623.911171943</v>
      </c>
      <c r="AY17" s="73">
        <f>SUM($L17:U17)</f>
        <v>18498870.232295468</v>
      </c>
      <c r="AZ17" s="73">
        <f>SUM($L17:V17)</f>
        <v>20478591.509272475</v>
      </c>
      <c r="BA17" s="73">
        <f>SUM($L17:W17)</f>
        <v>22482069.441573206</v>
      </c>
      <c r="BB17" s="73">
        <f>SUM($L17:X17)</f>
        <v>24509589.109061547</v>
      </c>
      <c r="BC17" s="73">
        <f>SUM($L17:Y17)</f>
        <v>26561439.012559745</v>
      </c>
      <c r="BD17" s="73">
        <f>SUM($L17:Z17)</f>
        <v>28633807.415092926</v>
      </c>
      <c r="BE17" s="73">
        <f>SUM($L17:AA17)</f>
        <v>30726899.50165144</v>
      </c>
      <c r="BF17" s="73">
        <f>SUM($L17:AB17)</f>
        <v>32840922.509075537</v>
      </c>
      <c r="BG17" s="73">
        <f>SUM($L17:AC17)</f>
        <v>34976085.74657388</v>
      </c>
      <c r="BH17" s="73">
        <f>SUM($L17:AD17)</f>
        <v>37132600.616447203</v>
      </c>
      <c r="BI17" s="73">
        <f>SUM($L17:AE17)</f>
        <v>39310680.635019258</v>
      </c>
      <c r="BJ17" s="73">
        <f>SUM($L17:AF17)</f>
        <v>41510541.45377703</v>
      </c>
      <c r="BK17" s="73">
        <f>SUM($L17:AG17)</f>
        <v>43732400.880722381</v>
      </c>
      <c r="BL17" s="73">
        <f>SUM($L17:AH17)</f>
        <v>45976478.901937187</v>
      </c>
      <c r="BM17" s="73">
        <f>SUM($L17:AI17)</f>
        <v>48242997.703364141</v>
      </c>
      <c r="BN17" s="73">
        <f>SUM($L17:AJ17)</f>
        <v>50538981.24920965</v>
      </c>
      <c r="BO17" s="73">
        <f>SUM($L17:AK17)</f>
        <v>52864812.58115115</v>
      </c>
      <c r="BP17" s="73">
        <f>SUM($L17:AL17)</f>
        <v>55220879.720407888</v>
      </c>
      <c r="BQ17" s="73">
        <f>SUM($L17:AM17)</f>
        <v>57607575.73247496</v>
      </c>
      <c r="BR17" s="73">
        <f>SUM($L17:AN17)</f>
        <v>60025298.792698905</v>
      </c>
      <c r="BS17" s="74">
        <f>SUM($L17:AO17)</f>
        <v>62474452.25270576</v>
      </c>
      <c r="BT17" s="76">
        <f>IF(CZ17=0,0,L17/((1+Vychodiská!$C$168)^emisie_ostatné!CZ17))</f>
        <v>1356535.3296531308</v>
      </c>
      <c r="BU17" s="73">
        <f>IF(DA17=0,0,M17/((1+Vychodiská!$C$168)^emisie_ostatné!DA17))</f>
        <v>1313901.3621497466</v>
      </c>
      <c r="BV17" s="73">
        <f>IF(DB17=0,0,N17/((1+Vychodiská!$C$168)^emisie_ostatné!DB17))</f>
        <v>1272607.3193393257</v>
      </c>
      <c r="BW17" s="73">
        <f>IF(DC17=0,0,O17/((1+Vychodiská!$C$168)^emisie_ostatné!DC17))</f>
        <v>1232611.089302947</v>
      </c>
      <c r="BX17" s="73">
        <f>IF(DD17=0,0,P17/((1+Vychodiská!$C$168)^emisie_ostatné!DD17))</f>
        <v>1188002.3070234118</v>
      </c>
      <c r="BY17" s="73">
        <f>IF(DE17=0,0,Q17/((1+Vychodiská!$C$168)^emisie_ostatné!DE17))</f>
        <v>1145007.9378168499</v>
      </c>
      <c r="BZ17" s="73">
        <f>IF(DF17=0,0,R17/((1+Vychodiská!$C$168)^emisie_ostatné!DF17))</f>
        <v>1103569.5553053832</v>
      </c>
      <c r="CA17" s="73">
        <f>IF(DG17=0,0,S17/((1+Vychodiská!$C$168)^emisie_ostatné!DG17))</f>
        <v>1063630.8475895694</v>
      </c>
      <c r="CB17" s="73">
        <f>IF(DH17=0,0,T17/((1+Vychodiská!$C$168)^emisie_ostatné!DH17))</f>
        <v>1025137.540724423</v>
      </c>
      <c r="CC17" s="73">
        <f>IF(DI17=0,0,U17/((1+Vychodiská!$C$168)^emisie_ostatné!DI17))</f>
        <v>988037.32496487268</v>
      </c>
      <c r="CD17" s="73">
        <f>IF(DJ17=0,0,V17/((1+Vychodiská!$C$168)^emisie_ostatné!DJ17))</f>
        <v>952279.78368042933</v>
      </c>
      <c r="CE17" s="73">
        <f>IF(DK17=0,0,W17/((1+Vychodiská!$C$168)^emisie_ostatné!DK17))</f>
        <v>917816.32484247093</v>
      </c>
      <c r="CF17" s="73">
        <f>IF(DL17=0,0,X17/((1+Vychodiská!$C$168)^emisie_ostatné!DL17))</f>
        <v>0</v>
      </c>
      <c r="CG17" s="73">
        <f>IF(DM17=0,0,Y17/((1+Vychodiská!$C$168)^emisie_ostatné!DM17))</f>
        <v>0</v>
      </c>
      <c r="CH17" s="73">
        <f>IF(DN17=0,0,Z17/((1+Vychodiská!$C$168)^emisie_ostatné!DN17))</f>
        <v>0</v>
      </c>
      <c r="CI17" s="73">
        <f>IF(DO17=0,0,AA17/((1+Vychodiská!$C$168)^emisie_ostatné!DO17))</f>
        <v>0</v>
      </c>
      <c r="CJ17" s="73">
        <f>IF(DP17=0,0,AB17/((1+Vychodiská!$C$168)^emisie_ostatné!DP17))</f>
        <v>0</v>
      </c>
      <c r="CK17" s="73">
        <f>IF(DQ17=0,0,AC17/((1+Vychodiská!$C$168)^emisie_ostatné!DQ17))</f>
        <v>0</v>
      </c>
      <c r="CL17" s="73">
        <f>IF(DR17=0,0,AD17/((1+Vychodiská!$C$168)^emisie_ostatné!DR17))</f>
        <v>0</v>
      </c>
      <c r="CM17" s="73">
        <f>IF(DS17=0,0,AE17/((1+Vychodiská!$C$168)^emisie_ostatné!DS17))</f>
        <v>0</v>
      </c>
      <c r="CN17" s="73">
        <f>IF(DT17=0,0,AF17/((1+Vychodiská!$C$168)^emisie_ostatné!DT17))</f>
        <v>0</v>
      </c>
      <c r="CO17" s="73">
        <f>IF(DU17=0,0,AG17/((1+Vychodiská!$C$168)^emisie_ostatné!DU17))</f>
        <v>0</v>
      </c>
      <c r="CP17" s="73">
        <f>IF(DV17=0,0,AH17/((1+Vychodiská!$C$168)^emisie_ostatné!DV17))</f>
        <v>0</v>
      </c>
      <c r="CQ17" s="73">
        <f>IF(DW17=0,0,AI17/((1+Vychodiská!$C$168)^emisie_ostatné!DW17))</f>
        <v>0</v>
      </c>
      <c r="CR17" s="73">
        <f>IF(DX17=0,0,AJ17/((1+Vychodiská!$C$168)^emisie_ostatné!DX17))</f>
        <v>0</v>
      </c>
      <c r="CS17" s="73">
        <f>IF(DY17=0,0,AK17/((1+Vychodiská!$C$168)^emisie_ostatné!DY17))</f>
        <v>0</v>
      </c>
      <c r="CT17" s="73">
        <f>IF(DZ17=0,0,AL17/((1+Vychodiská!$C$168)^emisie_ostatné!DZ17))</f>
        <v>0</v>
      </c>
      <c r="CU17" s="73">
        <f>IF(EA17=0,0,AM17/((1+Vychodiská!$C$168)^emisie_ostatné!EA17))</f>
        <v>0</v>
      </c>
      <c r="CV17" s="73">
        <f>IF(EB17=0,0,AN17/((1+Vychodiská!$C$168)^emisie_ostatné!EB17))</f>
        <v>0</v>
      </c>
      <c r="CW17" s="74">
        <f>IF(EC17=0,0,AO17/((1+Vychodiská!$C$168)^emisie_ostatné!EC17))</f>
        <v>0</v>
      </c>
      <c r="CX17" s="77">
        <f t="shared" si="4"/>
        <v>13559136.722392563</v>
      </c>
      <c r="CY17" s="73"/>
      <c r="CZ17" s="78">
        <f t="shared" si="2"/>
        <v>5</v>
      </c>
      <c r="DA17" s="78">
        <f t="shared" ref="DA17:EC17" si="17">IF(CZ17=0,0,IF(DA$2&gt;$D17,0,CZ17+1))</f>
        <v>6</v>
      </c>
      <c r="DB17" s="78">
        <f t="shared" si="17"/>
        <v>7</v>
      </c>
      <c r="DC17" s="78">
        <f t="shared" si="17"/>
        <v>8</v>
      </c>
      <c r="DD17" s="78">
        <f t="shared" si="17"/>
        <v>9</v>
      </c>
      <c r="DE17" s="78">
        <f t="shared" si="17"/>
        <v>10</v>
      </c>
      <c r="DF17" s="78">
        <f t="shared" si="17"/>
        <v>11</v>
      </c>
      <c r="DG17" s="78">
        <f t="shared" si="17"/>
        <v>12</v>
      </c>
      <c r="DH17" s="78">
        <f t="shared" si="17"/>
        <v>13</v>
      </c>
      <c r="DI17" s="78">
        <f t="shared" si="17"/>
        <v>14</v>
      </c>
      <c r="DJ17" s="78">
        <f t="shared" si="17"/>
        <v>15</v>
      </c>
      <c r="DK17" s="78">
        <f t="shared" si="17"/>
        <v>16</v>
      </c>
      <c r="DL17" s="78">
        <f t="shared" si="17"/>
        <v>0</v>
      </c>
      <c r="DM17" s="78">
        <f t="shared" si="17"/>
        <v>0</v>
      </c>
      <c r="DN17" s="78">
        <f t="shared" si="17"/>
        <v>0</v>
      </c>
      <c r="DO17" s="78">
        <f t="shared" si="17"/>
        <v>0</v>
      </c>
      <c r="DP17" s="78">
        <f t="shared" si="17"/>
        <v>0</v>
      </c>
      <c r="DQ17" s="78">
        <f t="shared" si="17"/>
        <v>0</v>
      </c>
      <c r="DR17" s="78">
        <f t="shared" si="17"/>
        <v>0</v>
      </c>
      <c r="DS17" s="78">
        <f t="shared" si="17"/>
        <v>0</v>
      </c>
      <c r="DT17" s="78">
        <f t="shared" si="17"/>
        <v>0</v>
      </c>
      <c r="DU17" s="78">
        <f t="shared" si="17"/>
        <v>0</v>
      </c>
      <c r="DV17" s="78">
        <f t="shared" si="17"/>
        <v>0</v>
      </c>
      <c r="DW17" s="78">
        <f t="shared" si="17"/>
        <v>0</v>
      </c>
      <c r="DX17" s="78">
        <f t="shared" si="17"/>
        <v>0</v>
      </c>
      <c r="DY17" s="78">
        <f t="shared" si="17"/>
        <v>0</v>
      </c>
      <c r="DZ17" s="78">
        <f t="shared" si="17"/>
        <v>0</v>
      </c>
      <c r="EA17" s="78">
        <f t="shared" si="17"/>
        <v>0</v>
      </c>
      <c r="EB17" s="78">
        <f t="shared" si="17"/>
        <v>0</v>
      </c>
      <c r="EC17" s="79">
        <f t="shared" si="17"/>
        <v>0</v>
      </c>
    </row>
    <row r="18" spans="1:133" s="80" customFormat="1" ht="31" customHeight="1" x14ac:dyDescent="0.35">
      <c r="A18" s="70">
        <v>16</v>
      </c>
      <c r="B18" s="71" t="s">
        <v>116</v>
      </c>
      <c r="C18" s="71" t="str">
        <f>INDEX(Data!$D$3:$D$29,MATCH(emisie_ostatné!A18,Data!$A$3:$A$29,0))</f>
        <v>Ekologizácia teplárne Žilina - vybudovanie multipalivového kotla a ukončenie uhoľnej prevádzky</v>
      </c>
      <c r="D18" s="72">
        <f>INDEX(Data!$M$3:$M$29,MATCH(emisie_ostatné!A18,Data!$A$3:$A$29,0))</f>
        <v>20</v>
      </c>
      <c r="E18" s="72" t="str">
        <f>INDEX(Data!$J$3:$J$29,MATCH(emisie_ostatné!A18,Data!$A$3:$A$29,0))</f>
        <v>2024-2027</v>
      </c>
      <c r="F18" s="72">
        <f>INDEX(Data!$O$3:$O$29,MATCH(emisie_ostatné!A18,Data!$A$3:$A$29,0))</f>
        <v>-12</v>
      </c>
      <c r="G18" s="72">
        <f>INDEX(Data!$P$3:$P$29,MATCH(emisie_ostatné!A18,Data!$A$3:$A$29,0))</f>
        <v>-91</v>
      </c>
      <c r="H18" s="72">
        <f>INDEX(Data!$Q$3:$Q$29,MATCH(emisie_ostatné!A18,Data!$A$3:$A$29,0))</f>
        <v>-1</v>
      </c>
      <c r="I18" s="72">
        <f>INDEX(Data!$R$3:$R$29,MATCH(emisie_ostatné!A18,Data!$A$3:$A$29,0))</f>
        <v>0</v>
      </c>
      <c r="J18" s="72">
        <f>INDEX(Data!$S$3:$S$29,MATCH(emisie_ostatné!A18,Data!$A$3:$A$29,0))</f>
        <v>0</v>
      </c>
      <c r="K18" s="74">
        <f>INDEX(Data!$T$3:$T$29,MATCH(emisie_ostatné!A18,Data!$A$3:$A$29,0))</f>
        <v>0</v>
      </c>
      <c r="L18" s="73">
        <f>($F18*IF(LEN($E18)=4,HLOOKUP($E18+L$2,Vychodiská!$J$9:$BH$15,2,0),HLOOKUP(VALUE(RIGHT($E18,4))+L$2,Vychodiská!$J$9:$BH$15,2,0)))*-1+($G18*IF(LEN($E18)=4,HLOOKUP($E18+L$2,Vychodiská!$J$9:$BH$15,3,0),HLOOKUP(VALUE(RIGHT($E18,4))+L$2,Vychodiská!$J$9:$BH$15,3,0)))*-1+($H18*IF(LEN($E18)=4,HLOOKUP($E18+L$2,Vychodiská!$J$9:$BH$15,4,0),HLOOKUP(VALUE(RIGHT($E18,4))+L$2,Vychodiská!$J$9:$BH$15,4,0)))*-1+($I18*IF(LEN($E18)=4,HLOOKUP($E18+L$2,Vychodiská!$J$9:$BH$15,5,0),HLOOKUP(VALUE(RIGHT($E18,4))+L$2,Vychodiská!$J$9:$BH$15,5,0)))*-1+($J18*IF(LEN($E18)=4,HLOOKUP($E18+L$2,Vychodiská!$J$9:$BH$15,6),HLOOKUP(VALUE(RIGHT($E18,4))+L$2,Vychodiská!$J$9:$BH$15,6,0)))*-1+($K18*IF(LEN($E18)=4,HLOOKUP($E18+L$2,Vychodiská!$J$9:$BH$15,7),HLOOKUP(VALUE(RIGHT($E18,4))+L$2,Vychodiská!$J$9:$BH$15,7,0)))*-1</f>
        <v>3236742.1792180436</v>
      </c>
      <c r="M18" s="73">
        <f>($F18*IF(LEN($E18)=4,HLOOKUP($E18+M$2,Vychodiská!$J$9:$BH$15,2,0),HLOOKUP(VALUE(RIGHT($E18,4))+M$2,Vychodiská!$J$9:$BH$15,2,0)))*-1+($G18*IF(LEN($E18)=4,HLOOKUP($E18+M$2,Vychodiská!$J$9:$BH$15,3,0),HLOOKUP(VALUE(RIGHT($E18,4))+M$2,Vychodiská!$J$9:$BH$15,3,0)))*-1+($H18*IF(LEN($E18)=4,HLOOKUP($E18+M$2,Vychodiská!$J$9:$BH$15,4,0),HLOOKUP(VALUE(RIGHT($E18,4))+M$2,Vychodiská!$J$9:$BH$15,4,0)))*-1+($I18*IF(LEN($E18)=4,HLOOKUP($E18+M$2,Vychodiská!$J$9:$BH$15,5,0),HLOOKUP(VALUE(RIGHT($E18,4))+M$2,Vychodiská!$J$9:$BH$15,5,0)))*-1+($J18*IF(LEN($E18)=4,HLOOKUP($E18+M$2,Vychodiská!$J$9:$BH$15,6),HLOOKUP(VALUE(RIGHT($E18,4))+M$2,Vychodiská!$J$9:$BH$15,6,0)))*-1+($K18*IF(LEN($E18)=4,HLOOKUP($E18+M$2,Vychodiská!$J$9:$BH$15,7),HLOOKUP(VALUE(RIGHT($E18,4))+M$2,Vychodiská!$J$9:$BH$15,7,0)))*-1</f>
        <v>3291766.7962647504</v>
      </c>
      <c r="N18" s="73">
        <f>($F18*IF(LEN($E18)=4,HLOOKUP($E18+N$2,Vychodiská!$J$9:$BH$15,2,0),HLOOKUP(VALUE(RIGHT($E18,4))+N$2,Vychodiská!$J$9:$BH$15,2,0)))*-1+($G18*IF(LEN($E18)=4,HLOOKUP($E18+N$2,Vychodiská!$J$9:$BH$15,3,0),HLOOKUP(VALUE(RIGHT($E18,4))+N$2,Vychodiská!$J$9:$BH$15,3,0)))*-1+($H18*IF(LEN($E18)=4,HLOOKUP($E18+N$2,Vychodiská!$J$9:$BH$15,4,0),HLOOKUP(VALUE(RIGHT($E18,4))+N$2,Vychodiská!$J$9:$BH$15,4,0)))*-1+($I18*IF(LEN($E18)=4,HLOOKUP($E18+N$2,Vychodiská!$J$9:$BH$15,5,0),HLOOKUP(VALUE(RIGHT($E18,4))+N$2,Vychodiská!$J$9:$BH$15,5,0)))*-1+($J18*IF(LEN($E18)=4,HLOOKUP($E18+N$2,Vychodiská!$J$9:$BH$15,6),HLOOKUP(VALUE(RIGHT($E18,4))+N$2,Vychodiská!$J$9:$BH$15,6,0)))*-1+($K18*IF(LEN($E18)=4,HLOOKUP($E18+N$2,Vychodiská!$J$9:$BH$15,7),HLOOKUP(VALUE(RIGHT($E18,4))+N$2,Vychodiská!$J$9:$BH$15,7,0)))*-1</f>
        <v>3347726.831801251</v>
      </c>
      <c r="O18" s="73">
        <f>($F18*IF(LEN($E18)=4,HLOOKUP($E18+O$2,Vychodiská!$J$9:$BH$15,2,0),HLOOKUP(VALUE(RIGHT($E18,4))+O$2,Vychodiská!$J$9:$BH$15,2,0)))*-1+($G18*IF(LEN($E18)=4,HLOOKUP($E18+O$2,Vychodiská!$J$9:$BH$15,3,0),HLOOKUP(VALUE(RIGHT($E18,4))+O$2,Vychodiská!$J$9:$BH$15,3,0)))*-1+($H18*IF(LEN($E18)=4,HLOOKUP($E18+O$2,Vychodiská!$J$9:$BH$15,4,0),HLOOKUP(VALUE(RIGHT($E18,4))+O$2,Vychodiská!$J$9:$BH$15,4,0)))*-1+($I18*IF(LEN($E18)=4,HLOOKUP($E18+O$2,Vychodiská!$J$9:$BH$15,5,0),HLOOKUP(VALUE(RIGHT($E18,4))+O$2,Vychodiská!$J$9:$BH$15,5,0)))*-1+($J18*IF(LEN($E18)=4,HLOOKUP($E18+O$2,Vychodiská!$J$9:$BH$15,6),HLOOKUP(VALUE(RIGHT($E18,4))+O$2,Vychodiská!$J$9:$BH$15,6,0)))*-1+($K18*IF(LEN($E18)=4,HLOOKUP($E18+O$2,Vychodiská!$J$9:$BH$15,7),HLOOKUP(VALUE(RIGHT($E18,4))+O$2,Vychodiská!$J$9:$BH$15,7,0)))*-1</f>
        <v>3387899.5537828659</v>
      </c>
      <c r="P18" s="73">
        <f>($F18*IF(LEN($E18)=4,HLOOKUP($E18+P$2,Vychodiská!$J$9:$BH$15,2,0),HLOOKUP(VALUE(RIGHT($E18,4))+P$2,Vychodiská!$J$9:$BH$15,2,0)))*-1+($G18*IF(LEN($E18)=4,HLOOKUP($E18+P$2,Vychodiská!$J$9:$BH$15,3,0),HLOOKUP(VALUE(RIGHT($E18,4))+P$2,Vychodiská!$J$9:$BH$15,3,0)))*-1+($H18*IF(LEN($E18)=4,HLOOKUP($E18+P$2,Vychodiská!$J$9:$BH$15,4,0),HLOOKUP(VALUE(RIGHT($E18,4))+P$2,Vychodiská!$J$9:$BH$15,4,0)))*-1+($I18*IF(LEN($E18)=4,HLOOKUP($E18+P$2,Vychodiská!$J$9:$BH$15,5,0),HLOOKUP(VALUE(RIGHT($E18,4))+P$2,Vychodiská!$J$9:$BH$15,5,0)))*-1+($J18*IF(LEN($E18)=4,HLOOKUP($E18+P$2,Vychodiská!$J$9:$BH$15,6),HLOOKUP(VALUE(RIGHT($E18,4))+P$2,Vychodiská!$J$9:$BH$15,6,0)))*-1+($K18*IF(LEN($E18)=4,HLOOKUP($E18+P$2,Vychodiská!$J$9:$BH$15,7),HLOOKUP(VALUE(RIGHT($E18,4))+P$2,Vychodiská!$J$9:$BH$15,7,0)))*-1</f>
        <v>3428554.3484282605</v>
      </c>
      <c r="Q18" s="73">
        <f>($F18*IF(LEN($E18)=4,HLOOKUP($E18+Q$2,Vychodiská!$J$9:$BH$15,2,0),HLOOKUP(VALUE(RIGHT($E18,4))+Q$2,Vychodiská!$J$9:$BH$15,2,0)))*-1+($G18*IF(LEN($E18)=4,HLOOKUP($E18+Q$2,Vychodiská!$J$9:$BH$15,3,0),HLOOKUP(VALUE(RIGHT($E18,4))+Q$2,Vychodiská!$J$9:$BH$15,3,0)))*-1+($H18*IF(LEN($E18)=4,HLOOKUP($E18+Q$2,Vychodiská!$J$9:$BH$15,4,0),HLOOKUP(VALUE(RIGHT($E18,4))+Q$2,Vychodiská!$J$9:$BH$15,4,0)))*-1+($I18*IF(LEN($E18)=4,HLOOKUP($E18+Q$2,Vychodiská!$J$9:$BH$15,5,0),HLOOKUP(VALUE(RIGHT($E18,4))+Q$2,Vychodiská!$J$9:$BH$15,5,0)))*-1+($J18*IF(LEN($E18)=4,HLOOKUP($E18+Q$2,Vychodiská!$J$9:$BH$15,6),HLOOKUP(VALUE(RIGHT($E18,4))+Q$2,Vychodiská!$J$9:$BH$15,6,0)))*-1+($K18*IF(LEN($E18)=4,HLOOKUP($E18+Q$2,Vychodiská!$J$9:$BH$15,7),HLOOKUP(VALUE(RIGHT($E18,4))+Q$2,Vychodiská!$J$9:$BH$15,7,0)))*-1</f>
        <v>3469697.0006093998</v>
      </c>
      <c r="R18" s="73">
        <f>($F18*IF(LEN($E18)=4,HLOOKUP($E18+R$2,Vychodiská!$J$9:$BH$15,2,0),HLOOKUP(VALUE(RIGHT($E18,4))+R$2,Vychodiská!$J$9:$BH$15,2,0)))*-1+($G18*IF(LEN($E18)=4,HLOOKUP($E18+R$2,Vychodiská!$J$9:$BH$15,3,0),HLOOKUP(VALUE(RIGHT($E18,4))+R$2,Vychodiská!$J$9:$BH$15,3,0)))*-1+($H18*IF(LEN($E18)=4,HLOOKUP($E18+R$2,Vychodiská!$J$9:$BH$15,4,0),HLOOKUP(VALUE(RIGHT($E18,4))+R$2,Vychodiská!$J$9:$BH$15,4,0)))*-1+($I18*IF(LEN($E18)=4,HLOOKUP($E18+R$2,Vychodiská!$J$9:$BH$15,5,0),HLOOKUP(VALUE(RIGHT($E18,4))+R$2,Vychodiská!$J$9:$BH$15,5,0)))*-1+($J18*IF(LEN($E18)=4,HLOOKUP($E18+R$2,Vychodiská!$J$9:$BH$15,6),HLOOKUP(VALUE(RIGHT($E18,4))+R$2,Vychodiská!$J$9:$BH$15,6,0)))*-1+($K18*IF(LEN($E18)=4,HLOOKUP($E18+R$2,Vychodiská!$J$9:$BH$15,7),HLOOKUP(VALUE(RIGHT($E18,4))+R$2,Vychodiská!$J$9:$BH$15,7,0)))*-1</f>
        <v>3511333.3646167121</v>
      </c>
      <c r="S18" s="73">
        <f>($F18*IF(LEN($E18)=4,HLOOKUP($E18+S$2,Vychodiská!$J$9:$BH$15,2,0),HLOOKUP(VALUE(RIGHT($E18,4))+S$2,Vychodiská!$J$9:$BH$15,2,0)))*-1+($G18*IF(LEN($E18)=4,HLOOKUP($E18+S$2,Vychodiská!$J$9:$BH$15,3,0),HLOOKUP(VALUE(RIGHT($E18,4))+S$2,Vychodiská!$J$9:$BH$15,3,0)))*-1+($H18*IF(LEN($E18)=4,HLOOKUP($E18+S$2,Vychodiská!$J$9:$BH$15,4,0),HLOOKUP(VALUE(RIGHT($E18,4))+S$2,Vychodiská!$J$9:$BH$15,4,0)))*-1+($I18*IF(LEN($E18)=4,HLOOKUP($E18+S$2,Vychodiská!$J$9:$BH$15,5,0),HLOOKUP(VALUE(RIGHT($E18,4))+S$2,Vychodiská!$J$9:$BH$15,5,0)))*-1+($J18*IF(LEN($E18)=4,HLOOKUP($E18+S$2,Vychodiská!$J$9:$BH$15,6),HLOOKUP(VALUE(RIGHT($E18,4))+S$2,Vychodiská!$J$9:$BH$15,6,0)))*-1+($K18*IF(LEN($E18)=4,HLOOKUP($E18+S$2,Vychodiská!$J$9:$BH$15,7),HLOOKUP(VALUE(RIGHT($E18,4))+S$2,Vychodiská!$J$9:$BH$15,7,0)))*-1</f>
        <v>3553469.3649921124</v>
      </c>
      <c r="T18" s="73">
        <f>($F18*IF(LEN($E18)=4,HLOOKUP($E18+T$2,Vychodiská!$J$9:$BH$15,2,0),HLOOKUP(VALUE(RIGHT($E18,4))+T$2,Vychodiská!$J$9:$BH$15,2,0)))*-1+($G18*IF(LEN($E18)=4,HLOOKUP($E18+T$2,Vychodiská!$J$9:$BH$15,3,0),HLOOKUP(VALUE(RIGHT($E18,4))+T$2,Vychodiská!$J$9:$BH$15,3,0)))*-1+($H18*IF(LEN($E18)=4,HLOOKUP($E18+T$2,Vychodiská!$J$9:$BH$15,4,0),HLOOKUP(VALUE(RIGHT($E18,4))+T$2,Vychodiská!$J$9:$BH$15,4,0)))*-1+($I18*IF(LEN($E18)=4,HLOOKUP($E18+T$2,Vychodiská!$J$9:$BH$15,5,0),HLOOKUP(VALUE(RIGHT($E18,4))+T$2,Vychodiská!$J$9:$BH$15,5,0)))*-1+($J18*IF(LEN($E18)=4,HLOOKUP($E18+T$2,Vychodiská!$J$9:$BH$15,6),HLOOKUP(VALUE(RIGHT($E18,4))+T$2,Vychodiská!$J$9:$BH$15,6,0)))*-1+($K18*IF(LEN($E18)=4,HLOOKUP($E18+T$2,Vychodiská!$J$9:$BH$15,7),HLOOKUP(VALUE(RIGHT($E18,4))+T$2,Vychodiská!$J$9:$BH$15,7,0)))*-1</f>
        <v>3596110.9973720182</v>
      </c>
      <c r="U18" s="73">
        <f>($F18*IF(LEN($E18)=4,HLOOKUP($E18+U$2,Vychodiská!$J$9:$BH$15,2,0),HLOOKUP(VALUE(RIGHT($E18,4))+U$2,Vychodiská!$J$9:$BH$15,2,0)))*-1+($G18*IF(LEN($E18)=4,HLOOKUP($E18+U$2,Vychodiská!$J$9:$BH$15,3,0),HLOOKUP(VALUE(RIGHT($E18,4))+U$2,Vychodiská!$J$9:$BH$15,3,0)))*-1+($H18*IF(LEN($E18)=4,HLOOKUP($E18+U$2,Vychodiská!$J$9:$BH$15,4,0),HLOOKUP(VALUE(RIGHT($E18,4))+U$2,Vychodiská!$J$9:$BH$15,4,0)))*-1+($I18*IF(LEN($E18)=4,HLOOKUP($E18+U$2,Vychodiská!$J$9:$BH$15,5,0),HLOOKUP(VALUE(RIGHT($E18,4))+U$2,Vychodiská!$J$9:$BH$15,5,0)))*-1+($J18*IF(LEN($E18)=4,HLOOKUP($E18+U$2,Vychodiská!$J$9:$BH$15,6),HLOOKUP(VALUE(RIGHT($E18,4))+U$2,Vychodiská!$J$9:$BH$15,6,0)))*-1+($K18*IF(LEN($E18)=4,HLOOKUP($E18+U$2,Vychodiská!$J$9:$BH$15,7),HLOOKUP(VALUE(RIGHT($E18,4))+U$2,Vychodiská!$J$9:$BH$15,7,0)))*-1</f>
        <v>3639264.3293404821</v>
      </c>
      <c r="V18" s="73">
        <f>($F18*IF(LEN($E18)=4,HLOOKUP($E18+V$2,Vychodiská!$J$9:$BH$15,2,0),HLOOKUP(VALUE(RIGHT($E18,4))+V$2,Vychodiská!$J$9:$BH$15,2,0)))*-1+($G18*IF(LEN($E18)=4,HLOOKUP($E18+V$2,Vychodiská!$J$9:$BH$15,3,0),HLOOKUP(VALUE(RIGHT($E18,4))+V$2,Vychodiská!$J$9:$BH$15,3,0)))*-1+($H18*IF(LEN($E18)=4,HLOOKUP($E18+V$2,Vychodiská!$J$9:$BH$15,4,0),HLOOKUP(VALUE(RIGHT($E18,4))+V$2,Vychodiská!$J$9:$BH$15,4,0)))*-1+($I18*IF(LEN($E18)=4,HLOOKUP($E18+V$2,Vychodiská!$J$9:$BH$15,5,0),HLOOKUP(VALUE(RIGHT($E18,4))+V$2,Vychodiská!$J$9:$BH$15,5,0)))*-1+($J18*IF(LEN($E18)=4,HLOOKUP($E18+V$2,Vychodiská!$J$9:$BH$15,6),HLOOKUP(VALUE(RIGHT($E18,4))+V$2,Vychodiská!$J$9:$BH$15,6,0)))*-1+($K18*IF(LEN($E18)=4,HLOOKUP($E18+V$2,Vychodiská!$J$9:$BH$15,7),HLOOKUP(VALUE(RIGHT($E18,4))+V$2,Vychodiská!$J$9:$BH$15,7,0)))*-1</f>
        <v>3682935.5012925682</v>
      </c>
      <c r="W18" s="73">
        <f>($F18*IF(LEN($E18)=4,HLOOKUP($E18+W$2,Vychodiská!$J$9:$BH$15,2,0),HLOOKUP(VALUE(RIGHT($E18,4))+W$2,Vychodiská!$J$9:$BH$15,2,0)))*-1+($G18*IF(LEN($E18)=4,HLOOKUP($E18+W$2,Vychodiská!$J$9:$BH$15,3,0),HLOOKUP(VALUE(RIGHT($E18,4))+W$2,Vychodiská!$J$9:$BH$15,3,0)))*-1+($H18*IF(LEN($E18)=4,HLOOKUP($E18+W$2,Vychodiská!$J$9:$BH$15,4,0),HLOOKUP(VALUE(RIGHT($E18,4))+W$2,Vychodiská!$J$9:$BH$15,4,0)))*-1+($I18*IF(LEN($E18)=4,HLOOKUP($E18+W$2,Vychodiská!$J$9:$BH$15,5,0),HLOOKUP(VALUE(RIGHT($E18,4))+W$2,Vychodiská!$J$9:$BH$15,5,0)))*-1+($J18*IF(LEN($E18)=4,HLOOKUP($E18+W$2,Vychodiská!$J$9:$BH$15,6),HLOOKUP(VALUE(RIGHT($E18,4))+W$2,Vychodiská!$J$9:$BH$15,6,0)))*-1+($K18*IF(LEN($E18)=4,HLOOKUP($E18+W$2,Vychodiská!$J$9:$BH$15,7),HLOOKUP(VALUE(RIGHT($E18,4))+W$2,Vychodiská!$J$9:$BH$15,7,0)))*-1</f>
        <v>3727130.7273080791</v>
      </c>
      <c r="X18" s="73">
        <f>($F18*IF(LEN($E18)=4,HLOOKUP($E18+X$2,Vychodiská!$J$9:$BH$15,2,0),HLOOKUP(VALUE(RIGHT($E18,4))+X$2,Vychodiská!$J$9:$BH$15,2,0)))*-1+($G18*IF(LEN($E18)=4,HLOOKUP($E18+X$2,Vychodiská!$J$9:$BH$15,3,0),HLOOKUP(VALUE(RIGHT($E18,4))+X$2,Vychodiská!$J$9:$BH$15,3,0)))*-1+($H18*IF(LEN($E18)=4,HLOOKUP($E18+X$2,Vychodiská!$J$9:$BH$15,4,0),HLOOKUP(VALUE(RIGHT($E18,4))+X$2,Vychodiská!$J$9:$BH$15,4,0)))*-1+($I18*IF(LEN($E18)=4,HLOOKUP($E18+X$2,Vychodiská!$J$9:$BH$15,5,0),HLOOKUP(VALUE(RIGHT($E18,4))+X$2,Vychodiská!$J$9:$BH$15,5,0)))*-1+($J18*IF(LEN($E18)=4,HLOOKUP($E18+X$2,Vychodiská!$J$9:$BH$15,6),HLOOKUP(VALUE(RIGHT($E18,4))+X$2,Vychodiská!$J$9:$BH$15,6,0)))*-1+($K18*IF(LEN($E18)=4,HLOOKUP($E18+X$2,Vychodiská!$J$9:$BH$15,7),HLOOKUP(VALUE(RIGHT($E18,4))+X$2,Vychodiská!$J$9:$BH$15,7,0)))*-1</f>
        <v>3771856.2960357764</v>
      </c>
      <c r="Y18" s="73">
        <f>($F18*IF(LEN($E18)=4,HLOOKUP($E18+Y$2,Vychodiská!$J$9:$BH$15,2,0),HLOOKUP(VALUE(RIGHT($E18,4))+Y$2,Vychodiská!$J$9:$BH$15,2,0)))*-1+($G18*IF(LEN($E18)=4,HLOOKUP($E18+Y$2,Vychodiská!$J$9:$BH$15,3,0),HLOOKUP(VALUE(RIGHT($E18,4))+Y$2,Vychodiská!$J$9:$BH$15,3,0)))*-1+($H18*IF(LEN($E18)=4,HLOOKUP($E18+Y$2,Vychodiská!$J$9:$BH$15,4,0),HLOOKUP(VALUE(RIGHT($E18,4))+Y$2,Vychodiská!$J$9:$BH$15,4,0)))*-1+($I18*IF(LEN($E18)=4,HLOOKUP($E18+Y$2,Vychodiská!$J$9:$BH$15,5,0),HLOOKUP(VALUE(RIGHT($E18,4))+Y$2,Vychodiská!$J$9:$BH$15,5,0)))*-1+($J18*IF(LEN($E18)=4,HLOOKUP($E18+Y$2,Vychodiská!$J$9:$BH$15,6),HLOOKUP(VALUE(RIGHT($E18,4))+Y$2,Vychodiská!$J$9:$BH$15,6,0)))*-1+($K18*IF(LEN($E18)=4,HLOOKUP($E18+Y$2,Vychodiská!$J$9:$BH$15,7),HLOOKUP(VALUE(RIGHT($E18,4))+Y$2,Vychodiská!$J$9:$BH$15,7,0)))*-1</f>
        <v>3809574.8589961338</v>
      </c>
      <c r="Z18" s="73">
        <f>($F18*IF(LEN($E18)=4,HLOOKUP($E18+Z$2,Vychodiská!$J$9:$BH$15,2,0),HLOOKUP(VALUE(RIGHT($E18,4))+Z$2,Vychodiská!$J$9:$BH$15,2,0)))*-1+($G18*IF(LEN($E18)=4,HLOOKUP($E18+Z$2,Vychodiská!$J$9:$BH$15,3,0),HLOOKUP(VALUE(RIGHT($E18,4))+Z$2,Vychodiská!$J$9:$BH$15,3,0)))*-1+($H18*IF(LEN($E18)=4,HLOOKUP($E18+Z$2,Vychodiská!$J$9:$BH$15,4,0),HLOOKUP(VALUE(RIGHT($E18,4))+Z$2,Vychodiská!$J$9:$BH$15,4,0)))*-1+($I18*IF(LEN($E18)=4,HLOOKUP($E18+Z$2,Vychodiská!$J$9:$BH$15,5,0),HLOOKUP(VALUE(RIGHT($E18,4))+Z$2,Vychodiská!$J$9:$BH$15,5,0)))*-1+($J18*IF(LEN($E18)=4,HLOOKUP($E18+Z$2,Vychodiská!$J$9:$BH$15,6),HLOOKUP(VALUE(RIGHT($E18,4))+Z$2,Vychodiská!$J$9:$BH$15,6,0)))*-1+($K18*IF(LEN($E18)=4,HLOOKUP($E18+Z$2,Vychodiská!$J$9:$BH$15,7),HLOOKUP(VALUE(RIGHT($E18,4))+Z$2,Vychodiská!$J$9:$BH$15,7,0)))*-1</f>
        <v>3847670.6075860951</v>
      </c>
      <c r="AA18" s="73">
        <f>($F18*IF(LEN($E18)=4,HLOOKUP($E18+AA$2,Vychodiská!$J$9:$BH$15,2,0),HLOOKUP(VALUE(RIGHT($E18,4))+AA$2,Vychodiská!$J$9:$BH$15,2,0)))*-1+($G18*IF(LEN($E18)=4,HLOOKUP($E18+AA$2,Vychodiská!$J$9:$BH$15,3,0),HLOOKUP(VALUE(RIGHT($E18,4))+AA$2,Vychodiská!$J$9:$BH$15,3,0)))*-1+($H18*IF(LEN($E18)=4,HLOOKUP($E18+AA$2,Vychodiská!$J$9:$BH$15,4,0),HLOOKUP(VALUE(RIGHT($E18,4))+AA$2,Vychodiská!$J$9:$BH$15,4,0)))*-1+($I18*IF(LEN($E18)=4,HLOOKUP($E18+AA$2,Vychodiská!$J$9:$BH$15,5,0),HLOOKUP(VALUE(RIGHT($E18,4))+AA$2,Vychodiská!$J$9:$BH$15,5,0)))*-1+($J18*IF(LEN($E18)=4,HLOOKUP($E18+AA$2,Vychodiská!$J$9:$BH$15,6),HLOOKUP(VALUE(RIGHT($E18,4))+AA$2,Vychodiská!$J$9:$BH$15,6,0)))*-1+($K18*IF(LEN($E18)=4,HLOOKUP($E18+AA$2,Vychodiská!$J$9:$BH$15,7),HLOOKUP(VALUE(RIGHT($E18,4))+AA$2,Vychodiská!$J$9:$BH$15,7,0)))*-1</f>
        <v>3886147.3136619562</v>
      </c>
      <c r="AB18" s="73">
        <f>($F18*IF(LEN($E18)=4,HLOOKUP($E18+AB$2,Vychodiská!$J$9:$BH$15,2,0),HLOOKUP(VALUE(RIGHT($E18,4))+AB$2,Vychodiská!$J$9:$BH$15,2,0)))*-1+($G18*IF(LEN($E18)=4,HLOOKUP($E18+AB$2,Vychodiská!$J$9:$BH$15,3,0),HLOOKUP(VALUE(RIGHT($E18,4))+AB$2,Vychodiská!$J$9:$BH$15,3,0)))*-1+($H18*IF(LEN($E18)=4,HLOOKUP($E18+AB$2,Vychodiská!$J$9:$BH$15,4,0),HLOOKUP(VALUE(RIGHT($E18,4))+AB$2,Vychodiská!$J$9:$BH$15,4,0)))*-1+($I18*IF(LEN($E18)=4,HLOOKUP($E18+AB$2,Vychodiská!$J$9:$BH$15,5,0),HLOOKUP(VALUE(RIGHT($E18,4))+AB$2,Vychodiská!$J$9:$BH$15,5,0)))*-1+($J18*IF(LEN($E18)=4,HLOOKUP($E18+AB$2,Vychodiská!$J$9:$BH$15,6),HLOOKUP(VALUE(RIGHT($E18,4))+AB$2,Vychodiská!$J$9:$BH$15,6,0)))*-1+($K18*IF(LEN($E18)=4,HLOOKUP($E18+AB$2,Vychodiská!$J$9:$BH$15,7),HLOOKUP(VALUE(RIGHT($E18,4))+AB$2,Vychodiská!$J$9:$BH$15,7,0)))*-1</f>
        <v>3925008.7867985754</v>
      </c>
      <c r="AC18" s="73">
        <f>($F18*IF(LEN($E18)=4,HLOOKUP($E18+AC$2,Vychodiská!$J$9:$BH$15,2,0),HLOOKUP(VALUE(RIGHT($E18,4))+AC$2,Vychodiská!$J$9:$BH$15,2,0)))*-1+($G18*IF(LEN($E18)=4,HLOOKUP($E18+AC$2,Vychodiská!$J$9:$BH$15,3,0),HLOOKUP(VALUE(RIGHT($E18,4))+AC$2,Vychodiská!$J$9:$BH$15,3,0)))*-1+($H18*IF(LEN($E18)=4,HLOOKUP($E18+AC$2,Vychodiská!$J$9:$BH$15,4,0),HLOOKUP(VALUE(RIGHT($E18,4))+AC$2,Vychodiská!$J$9:$BH$15,4,0)))*-1+($I18*IF(LEN($E18)=4,HLOOKUP($E18+AC$2,Vychodiská!$J$9:$BH$15,5,0),HLOOKUP(VALUE(RIGHT($E18,4))+AC$2,Vychodiská!$J$9:$BH$15,5,0)))*-1+($J18*IF(LEN($E18)=4,HLOOKUP($E18+AC$2,Vychodiská!$J$9:$BH$15,6),HLOOKUP(VALUE(RIGHT($E18,4))+AC$2,Vychodiská!$J$9:$BH$15,6,0)))*-1+($K18*IF(LEN($E18)=4,HLOOKUP($E18+AC$2,Vychodiská!$J$9:$BH$15,7),HLOOKUP(VALUE(RIGHT($E18,4))+AC$2,Vychodiská!$J$9:$BH$15,7,0)))*-1</f>
        <v>3964258.8746665614</v>
      </c>
      <c r="AD18" s="73">
        <f>($F18*IF(LEN($E18)=4,HLOOKUP($E18+AD$2,Vychodiská!$J$9:$BH$15,2,0),HLOOKUP(VALUE(RIGHT($E18,4))+AD$2,Vychodiská!$J$9:$BH$15,2,0)))*-1+($G18*IF(LEN($E18)=4,HLOOKUP($E18+AD$2,Vychodiská!$J$9:$BH$15,3,0),HLOOKUP(VALUE(RIGHT($E18,4))+AD$2,Vychodiská!$J$9:$BH$15,3,0)))*-1+($H18*IF(LEN($E18)=4,HLOOKUP($E18+AD$2,Vychodiská!$J$9:$BH$15,4,0),HLOOKUP(VALUE(RIGHT($E18,4))+AD$2,Vychodiská!$J$9:$BH$15,4,0)))*-1+($I18*IF(LEN($E18)=4,HLOOKUP($E18+AD$2,Vychodiská!$J$9:$BH$15,5,0),HLOOKUP(VALUE(RIGHT($E18,4))+AD$2,Vychodiská!$J$9:$BH$15,5,0)))*-1+($J18*IF(LEN($E18)=4,HLOOKUP($E18+AD$2,Vychodiská!$J$9:$BH$15,6),HLOOKUP(VALUE(RIGHT($E18,4))+AD$2,Vychodiská!$J$9:$BH$15,6,0)))*-1+($K18*IF(LEN($E18)=4,HLOOKUP($E18+AD$2,Vychodiská!$J$9:$BH$15,7),HLOOKUP(VALUE(RIGHT($E18,4))+AD$2,Vychodiská!$J$9:$BH$15,7,0)))*-1</f>
        <v>4003901.4634132269</v>
      </c>
      <c r="AE18" s="73">
        <f>($F18*IF(LEN($E18)=4,HLOOKUP($E18+AE$2,Vychodiská!$J$9:$BH$15,2,0),HLOOKUP(VALUE(RIGHT($E18,4))+AE$2,Vychodiská!$J$9:$BH$15,2,0)))*-1+($G18*IF(LEN($E18)=4,HLOOKUP($E18+AE$2,Vychodiská!$J$9:$BH$15,3,0),HLOOKUP(VALUE(RIGHT($E18,4))+AE$2,Vychodiská!$J$9:$BH$15,3,0)))*-1+($H18*IF(LEN($E18)=4,HLOOKUP($E18+AE$2,Vychodiská!$J$9:$BH$15,4,0),HLOOKUP(VALUE(RIGHT($E18,4))+AE$2,Vychodiská!$J$9:$BH$15,4,0)))*-1+($I18*IF(LEN($E18)=4,HLOOKUP($E18+AE$2,Vychodiská!$J$9:$BH$15,5,0),HLOOKUP(VALUE(RIGHT($E18,4))+AE$2,Vychodiská!$J$9:$BH$15,5,0)))*-1+($J18*IF(LEN($E18)=4,HLOOKUP($E18+AE$2,Vychodiská!$J$9:$BH$15,6),HLOOKUP(VALUE(RIGHT($E18,4))+AE$2,Vychodiská!$J$9:$BH$15,6,0)))*-1+($K18*IF(LEN($E18)=4,HLOOKUP($E18+AE$2,Vychodiská!$J$9:$BH$15,7),HLOOKUP(VALUE(RIGHT($E18,4))+AE$2,Vychodiská!$J$9:$BH$15,7,0)))*-1</f>
        <v>4043940.4780473593</v>
      </c>
      <c r="AF18" s="73">
        <f>($F18*IF(LEN($E18)=4,HLOOKUP($E18+AF$2,Vychodiská!$J$9:$BH$15,2,0),HLOOKUP(VALUE(RIGHT($E18,4))+AF$2,Vychodiská!$J$9:$BH$15,2,0)))*-1+($G18*IF(LEN($E18)=4,HLOOKUP($E18+AF$2,Vychodiská!$J$9:$BH$15,3,0),HLOOKUP(VALUE(RIGHT($E18,4))+AF$2,Vychodiská!$J$9:$BH$15,3,0)))*-1+($H18*IF(LEN($E18)=4,HLOOKUP($E18+AF$2,Vychodiská!$J$9:$BH$15,4,0),HLOOKUP(VALUE(RIGHT($E18,4))+AF$2,Vychodiská!$J$9:$BH$15,4,0)))*-1+($I18*IF(LEN($E18)=4,HLOOKUP($E18+AF$2,Vychodiská!$J$9:$BH$15,5,0),HLOOKUP(VALUE(RIGHT($E18,4))+AF$2,Vychodiská!$J$9:$BH$15,5,0)))*-1+($J18*IF(LEN($E18)=4,HLOOKUP($E18+AF$2,Vychodiská!$J$9:$BH$15,6),HLOOKUP(VALUE(RIGHT($E18,4))+AF$2,Vychodiská!$J$9:$BH$15,6,0)))*-1+($K18*IF(LEN($E18)=4,HLOOKUP($E18+AF$2,Vychodiská!$J$9:$BH$15,7),HLOOKUP(VALUE(RIGHT($E18,4))+AF$2,Vychodiská!$J$9:$BH$15,7,0)))*-1</f>
        <v>4084379.8828278333</v>
      </c>
      <c r="AG18" s="73">
        <f>($F18*IF(LEN($E18)=4,HLOOKUP($E18+AG$2,Vychodiská!$J$9:$BH$15,2,0),HLOOKUP(VALUE(RIGHT($E18,4))+AG$2,Vychodiská!$J$9:$BH$15,2,0)))*-1+($G18*IF(LEN($E18)=4,HLOOKUP($E18+AG$2,Vychodiská!$J$9:$BH$15,3,0),HLOOKUP(VALUE(RIGHT($E18,4))+AG$2,Vychodiská!$J$9:$BH$15,3,0)))*-1+($H18*IF(LEN($E18)=4,HLOOKUP($E18+AG$2,Vychodiská!$J$9:$BH$15,4,0),HLOOKUP(VALUE(RIGHT($E18,4))+AG$2,Vychodiská!$J$9:$BH$15,4,0)))*-1+($I18*IF(LEN($E18)=4,HLOOKUP($E18+AG$2,Vychodiská!$J$9:$BH$15,5,0),HLOOKUP(VALUE(RIGHT($E18,4))+AG$2,Vychodiská!$J$9:$BH$15,5,0)))*-1+($J18*IF(LEN($E18)=4,HLOOKUP($E18+AG$2,Vychodiská!$J$9:$BH$15,6),HLOOKUP(VALUE(RIGHT($E18,4))+AG$2,Vychodiská!$J$9:$BH$15,6,0)))*-1+($K18*IF(LEN($E18)=4,HLOOKUP($E18+AG$2,Vychodiská!$J$9:$BH$15,7),HLOOKUP(VALUE(RIGHT($E18,4))+AG$2,Vychodiská!$J$9:$BH$15,7,0)))*-1</f>
        <v>4125223.681656112</v>
      </c>
      <c r="AH18" s="73">
        <f>($F18*IF(LEN($E18)=4,HLOOKUP($E18+AH$2,Vychodiská!$J$9:$BH$15,2,0),HLOOKUP(VALUE(RIGHT($E18,4))+AH$2,Vychodiská!$J$9:$BH$15,2,0)))*-1+($G18*IF(LEN($E18)=4,HLOOKUP($E18+AH$2,Vychodiská!$J$9:$BH$15,3,0),HLOOKUP(VALUE(RIGHT($E18,4))+AH$2,Vychodiská!$J$9:$BH$15,3,0)))*-1+($H18*IF(LEN($E18)=4,HLOOKUP($E18+AH$2,Vychodiská!$J$9:$BH$15,4,0),HLOOKUP(VALUE(RIGHT($E18,4))+AH$2,Vychodiská!$J$9:$BH$15,4,0)))*-1+($I18*IF(LEN($E18)=4,HLOOKUP($E18+AH$2,Vychodiská!$J$9:$BH$15,5,0),HLOOKUP(VALUE(RIGHT($E18,4))+AH$2,Vychodiská!$J$9:$BH$15,5,0)))*-1+($J18*IF(LEN($E18)=4,HLOOKUP($E18+AH$2,Vychodiská!$J$9:$BH$15,6),HLOOKUP(VALUE(RIGHT($E18,4))+AH$2,Vychodiská!$J$9:$BH$15,6,0)))*-1+($K18*IF(LEN($E18)=4,HLOOKUP($E18+AH$2,Vychodiská!$J$9:$BH$15,7),HLOOKUP(VALUE(RIGHT($E18,4))+AH$2,Vychodiská!$J$9:$BH$15,7,0)))*-1</f>
        <v>4166475.9184726728</v>
      </c>
      <c r="AI18" s="73">
        <f>($F18*IF(LEN($E18)=4,HLOOKUP($E18+AI$2,Vychodiská!$J$9:$BH$15,2,0),HLOOKUP(VALUE(RIGHT($E18,4))+AI$2,Vychodiská!$J$9:$BH$15,2,0)))*-1+($G18*IF(LEN($E18)=4,HLOOKUP($E18+AI$2,Vychodiská!$J$9:$BH$15,3,0),HLOOKUP(VALUE(RIGHT($E18,4))+AI$2,Vychodiská!$J$9:$BH$15,3,0)))*-1+($H18*IF(LEN($E18)=4,HLOOKUP($E18+AI$2,Vychodiská!$J$9:$BH$15,4,0),HLOOKUP(VALUE(RIGHT($E18,4))+AI$2,Vychodiská!$J$9:$BH$15,4,0)))*-1+($I18*IF(LEN($E18)=4,HLOOKUP($E18+AI$2,Vychodiská!$J$9:$BH$15,5,0),HLOOKUP(VALUE(RIGHT($E18,4))+AI$2,Vychodiská!$J$9:$BH$15,5,0)))*-1+($J18*IF(LEN($E18)=4,HLOOKUP($E18+AI$2,Vychodiská!$J$9:$BH$15,6),HLOOKUP(VALUE(RIGHT($E18,4))+AI$2,Vychodiská!$J$9:$BH$15,6,0)))*-1+($K18*IF(LEN($E18)=4,HLOOKUP($E18+AI$2,Vychodiská!$J$9:$BH$15,7),HLOOKUP(VALUE(RIGHT($E18,4))+AI$2,Vychodiská!$J$9:$BH$15,7,0)))*-1</f>
        <v>4220640.1054128176</v>
      </c>
      <c r="AJ18" s="73">
        <f>($F18*IF(LEN($E18)=4,HLOOKUP($E18+AJ$2,Vychodiská!$J$9:$BH$15,2,0),HLOOKUP(VALUE(RIGHT($E18,4))+AJ$2,Vychodiská!$J$9:$BH$15,2,0)))*-1+($G18*IF(LEN($E18)=4,HLOOKUP($E18+AJ$2,Vychodiská!$J$9:$BH$15,3,0),HLOOKUP(VALUE(RIGHT($E18,4))+AJ$2,Vychodiská!$J$9:$BH$15,3,0)))*-1+($H18*IF(LEN($E18)=4,HLOOKUP($E18+AJ$2,Vychodiská!$J$9:$BH$15,4,0),HLOOKUP(VALUE(RIGHT($E18,4))+AJ$2,Vychodiská!$J$9:$BH$15,4,0)))*-1+($I18*IF(LEN($E18)=4,HLOOKUP($E18+AJ$2,Vychodiská!$J$9:$BH$15,5,0),HLOOKUP(VALUE(RIGHT($E18,4))+AJ$2,Vychodiská!$J$9:$BH$15,5,0)))*-1+($J18*IF(LEN($E18)=4,HLOOKUP($E18+AJ$2,Vychodiská!$J$9:$BH$15,6),HLOOKUP(VALUE(RIGHT($E18,4))+AJ$2,Vychodiská!$J$9:$BH$15,6,0)))*-1+($K18*IF(LEN($E18)=4,HLOOKUP($E18+AJ$2,Vychodiská!$J$9:$BH$15,7),HLOOKUP(VALUE(RIGHT($E18,4))+AJ$2,Vychodiská!$J$9:$BH$15,7,0)))*-1</f>
        <v>4275508.4267831836</v>
      </c>
      <c r="AK18" s="73">
        <f>($F18*IF(LEN($E18)=4,HLOOKUP($E18+AK$2,Vychodiská!$J$9:$BH$15,2,0),HLOOKUP(VALUE(RIGHT($E18,4))+AK$2,Vychodiská!$J$9:$BH$15,2,0)))*-1+($G18*IF(LEN($E18)=4,HLOOKUP($E18+AK$2,Vychodiská!$J$9:$BH$15,3,0),HLOOKUP(VALUE(RIGHT($E18,4))+AK$2,Vychodiská!$J$9:$BH$15,3,0)))*-1+($H18*IF(LEN($E18)=4,HLOOKUP($E18+AK$2,Vychodiská!$J$9:$BH$15,4,0),HLOOKUP(VALUE(RIGHT($E18,4))+AK$2,Vychodiská!$J$9:$BH$15,4,0)))*-1+($I18*IF(LEN($E18)=4,HLOOKUP($E18+AK$2,Vychodiská!$J$9:$BH$15,5,0),HLOOKUP(VALUE(RIGHT($E18,4))+AK$2,Vychodiská!$J$9:$BH$15,5,0)))*-1+($J18*IF(LEN($E18)=4,HLOOKUP($E18+AK$2,Vychodiská!$J$9:$BH$15,6),HLOOKUP(VALUE(RIGHT($E18,4))+AK$2,Vychodiská!$J$9:$BH$15,6,0)))*-1+($K18*IF(LEN($E18)=4,HLOOKUP($E18+AK$2,Vychodiská!$J$9:$BH$15,7),HLOOKUP(VALUE(RIGHT($E18,4))+AK$2,Vychodiská!$J$9:$BH$15,7,0)))*-1</f>
        <v>4331090.0363313649</v>
      </c>
      <c r="AL18" s="73">
        <f>($F18*IF(LEN($E18)=4,HLOOKUP($E18+AL$2,Vychodiská!$J$9:$BH$15,2,0),HLOOKUP(VALUE(RIGHT($E18,4))+AL$2,Vychodiská!$J$9:$BH$15,2,0)))*-1+($G18*IF(LEN($E18)=4,HLOOKUP($E18+AL$2,Vychodiská!$J$9:$BH$15,3,0),HLOOKUP(VALUE(RIGHT($E18,4))+AL$2,Vychodiská!$J$9:$BH$15,3,0)))*-1+($H18*IF(LEN($E18)=4,HLOOKUP($E18+AL$2,Vychodiská!$J$9:$BH$15,4,0),HLOOKUP(VALUE(RIGHT($E18,4))+AL$2,Vychodiská!$J$9:$BH$15,4,0)))*-1+($I18*IF(LEN($E18)=4,HLOOKUP($E18+AL$2,Vychodiská!$J$9:$BH$15,5,0),HLOOKUP(VALUE(RIGHT($E18,4))+AL$2,Vychodiská!$J$9:$BH$15,5,0)))*-1+($J18*IF(LEN($E18)=4,HLOOKUP($E18+AL$2,Vychodiská!$J$9:$BH$15,6),HLOOKUP(VALUE(RIGHT($E18,4))+AL$2,Vychodiská!$J$9:$BH$15,6,0)))*-1+($K18*IF(LEN($E18)=4,HLOOKUP($E18+AL$2,Vychodiská!$J$9:$BH$15,7),HLOOKUP(VALUE(RIGHT($E18,4))+AL$2,Vychodiská!$J$9:$BH$15,7,0)))*-1</f>
        <v>4387394.2068036729</v>
      </c>
      <c r="AM18" s="73">
        <f>($F18*IF(LEN($E18)=4,HLOOKUP($E18+AM$2,Vychodiská!$J$9:$BH$15,2,0),HLOOKUP(VALUE(RIGHT($E18,4))+AM$2,Vychodiská!$J$9:$BH$15,2,0)))*-1+($G18*IF(LEN($E18)=4,HLOOKUP($E18+AM$2,Vychodiská!$J$9:$BH$15,3,0),HLOOKUP(VALUE(RIGHT($E18,4))+AM$2,Vychodiská!$J$9:$BH$15,3,0)))*-1+($H18*IF(LEN($E18)=4,HLOOKUP($E18+AM$2,Vychodiská!$J$9:$BH$15,4,0),HLOOKUP(VALUE(RIGHT($E18,4))+AM$2,Vychodiská!$J$9:$BH$15,4,0)))*-1+($I18*IF(LEN($E18)=4,HLOOKUP($E18+AM$2,Vychodiská!$J$9:$BH$15,5,0),HLOOKUP(VALUE(RIGHT($E18,4))+AM$2,Vychodiská!$J$9:$BH$15,5,0)))*-1+($J18*IF(LEN($E18)=4,HLOOKUP($E18+AM$2,Vychodiská!$J$9:$BH$15,6),HLOOKUP(VALUE(RIGHT($E18,4))+AM$2,Vychodiská!$J$9:$BH$15,6,0)))*-1+($K18*IF(LEN($E18)=4,HLOOKUP($E18+AM$2,Vychodiská!$J$9:$BH$15,7),HLOOKUP(VALUE(RIGHT($E18,4))+AM$2,Vychodiská!$J$9:$BH$15,7,0)))*-1</f>
        <v>4444430.3314921195</v>
      </c>
      <c r="AN18" s="73">
        <f>($F18*IF(LEN($E18)=4,HLOOKUP($E18+AN$2,Vychodiská!$J$9:$BH$15,2,0),HLOOKUP(VALUE(RIGHT($E18,4))+AN$2,Vychodiská!$J$9:$BH$15,2,0)))*-1+($G18*IF(LEN($E18)=4,HLOOKUP($E18+AN$2,Vychodiská!$J$9:$BH$15,3,0),HLOOKUP(VALUE(RIGHT($E18,4))+AN$2,Vychodiská!$J$9:$BH$15,3,0)))*-1+($H18*IF(LEN($E18)=4,HLOOKUP($E18+AN$2,Vychodiská!$J$9:$BH$15,4,0),HLOOKUP(VALUE(RIGHT($E18,4))+AN$2,Vychodiská!$J$9:$BH$15,4,0)))*-1+($I18*IF(LEN($E18)=4,HLOOKUP($E18+AN$2,Vychodiská!$J$9:$BH$15,5,0),HLOOKUP(VALUE(RIGHT($E18,4))+AN$2,Vychodiská!$J$9:$BH$15,5,0)))*-1+($J18*IF(LEN($E18)=4,HLOOKUP($E18+AN$2,Vychodiská!$J$9:$BH$15,6),HLOOKUP(VALUE(RIGHT($E18,4))+AN$2,Vychodiská!$J$9:$BH$15,6,0)))*-1+($K18*IF(LEN($E18)=4,HLOOKUP($E18+AN$2,Vychodiská!$J$9:$BH$15,7),HLOOKUP(VALUE(RIGHT($E18,4))+AN$2,Vychodiská!$J$9:$BH$15,7,0)))*-1</f>
        <v>4502207.9258015165</v>
      </c>
      <c r="AO18" s="74">
        <f>($F18*IF(LEN($E18)=4,HLOOKUP($E18+AO$2,Vychodiská!$J$9:$BH$15,2,0),HLOOKUP(VALUE(RIGHT($E18,4))+AO$2,Vychodiská!$J$9:$BH$15,2,0)))*-1+($G18*IF(LEN($E18)=4,HLOOKUP($E18+AO$2,Vychodiská!$J$9:$BH$15,3,0),HLOOKUP(VALUE(RIGHT($E18,4))+AO$2,Vychodiská!$J$9:$BH$15,3,0)))*-1+($H18*IF(LEN($E18)=4,HLOOKUP($E18+AO$2,Vychodiská!$J$9:$BH$15,4,0),HLOOKUP(VALUE(RIGHT($E18,4))+AO$2,Vychodiská!$J$9:$BH$15,4,0)))*-1+($I18*IF(LEN($E18)=4,HLOOKUP($E18+AO$2,Vychodiská!$J$9:$BH$15,5,0),HLOOKUP(VALUE(RIGHT($E18,4))+AO$2,Vychodiská!$J$9:$BH$15,5,0)))*-1+($J18*IF(LEN($E18)=4,HLOOKUP($E18+AO$2,Vychodiská!$J$9:$BH$15,6),HLOOKUP(VALUE(RIGHT($E18,4))+AO$2,Vychodiská!$J$9:$BH$15,6,0)))*-1+($K18*IF(LEN($E18)=4,HLOOKUP($E18+AO$2,Vychodiská!$J$9:$BH$15,7),HLOOKUP(VALUE(RIGHT($E18,4))+AO$2,Vychodiská!$J$9:$BH$15,7,0)))*-1</f>
        <v>4560736.6288369363</v>
      </c>
      <c r="AP18" s="73">
        <f t="shared" si="1"/>
        <v>3236742.1792180436</v>
      </c>
      <c r="AQ18" s="73">
        <f>SUM($L18:M18)</f>
        <v>6528508.9754827935</v>
      </c>
      <c r="AR18" s="73">
        <f>SUM($L18:N18)</f>
        <v>9876235.8072840441</v>
      </c>
      <c r="AS18" s="73">
        <f>SUM($L18:O18)</f>
        <v>13264135.36106691</v>
      </c>
      <c r="AT18" s="73">
        <f>SUM($L18:P18)</f>
        <v>16692689.70949517</v>
      </c>
      <c r="AU18" s="73">
        <f>SUM($L18:Q18)</f>
        <v>20162386.71010457</v>
      </c>
      <c r="AV18" s="73">
        <f>SUM($L18:R18)</f>
        <v>23673720.07472128</v>
      </c>
      <c r="AW18" s="73">
        <f>SUM($L18:S18)</f>
        <v>27227189.439713392</v>
      </c>
      <c r="AX18" s="73">
        <f>SUM($L18:T18)</f>
        <v>30823300.437085412</v>
      </c>
      <c r="AY18" s="73">
        <f>SUM($L18:U18)</f>
        <v>34462564.766425893</v>
      </c>
      <c r="AZ18" s="73">
        <f>SUM($L18:V18)</f>
        <v>38145500.267718464</v>
      </c>
      <c r="BA18" s="73">
        <f>SUM($L18:W18)</f>
        <v>41872630.995026544</v>
      </c>
      <c r="BB18" s="73">
        <f>SUM($L18:X18)</f>
        <v>45644487.291062318</v>
      </c>
      <c r="BC18" s="73">
        <f>SUM($L18:Y18)</f>
        <v>49454062.150058448</v>
      </c>
      <c r="BD18" s="73">
        <f>SUM($L18:Z18)</f>
        <v>53301732.757644542</v>
      </c>
      <c r="BE18" s="73">
        <f>SUM($L18:AA18)</f>
        <v>57187880.071306497</v>
      </c>
      <c r="BF18" s="73">
        <f>SUM($L18:AB18)</f>
        <v>61112888.858105071</v>
      </c>
      <c r="BG18" s="73">
        <f>SUM($L18:AC18)</f>
        <v>65077147.732771635</v>
      </c>
      <c r="BH18" s="73">
        <f>SUM($L18:AD18)</f>
        <v>69081049.196184859</v>
      </c>
      <c r="BI18" s="73">
        <f>SUM($L18:AE18)</f>
        <v>73124989.674232215</v>
      </c>
      <c r="BJ18" s="73">
        <f>SUM($L18:AF18)</f>
        <v>77209369.557060048</v>
      </c>
      <c r="BK18" s="73">
        <f>SUM($L18:AG18)</f>
        <v>81334593.238716155</v>
      </c>
      <c r="BL18" s="73">
        <f>SUM($L18:AH18)</f>
        <v>85501069.157188833</v>
      </c>
      <c r="BM18" s="73">
        <f>SUM($L18:AI18)</f>
        <v>89721709.262601644</v>
      </c>
      <c r="BN18" s="73">
        <f>SUM($L18:AJ18)</f>
        <v>93997217.689384833</v>
      </c>
      <c r="BO18" s="73">
        <f>SUM($L18:AK18)</f>
        <v>98328307.725716203</v>
      </c>
      <c r="BP18" s="73">
        <f>SUM($L18:AL18)</f>
        <v>102715701.93251988</v>
      </c>
      <c r="BQ18" s="73">
        <f>SUM($L18:AM18)</f>
        <v>107160132.26401201</v>
      </c>
      <c r="BR18" s="73">
        <f>SUM($L18:AN18)</f>
        <v>111662340.18981352</v>
      </c>
      <c r="BS18" s="74">
        <f>SUM($L18:AO18)</f>
        <v>116223076.81865045</v>
      </c>
      <c r="BT18" s="76">
        <f>IF(CZ18=0,0,L18/((1+Vychodiská!$C$168)^emisie_ostatné!CZ18))</f>
        <v>2536072.1915294793</v>
      </c>
      <c r="BU18" s="73">
        <f>IF(DA18=0,0,M18/((1+Vychodiská!$C$168)^emisie_ostatné!DA18))</f>
        <v>2456367.0655099819</v>
      </c>
      <c r="BV18" s="73">
        <f>IF(DB18=0,0,N18/((1+Vychodiská!$C$168)^emisie_ostatné!DB18))</f>
        <v>2379166.9577368107</v>
      </c>
      <c r="BW18" s="73">
        <f>IF(DC18=0,0,O18/((1+Vychodiská!$C$168)^emisie_ostatné!DC18))</f>
        <v>2293063.7725996687</v>
      </c>
      <c r="BX18" s="73">
        <f>IF(DD18=0,0,P18/((1+Vychodiská!$C$168)^emisie_ostatné!DD18))</f>
        <v>2210076.702734157</v>
      </c>
      <c r="BY18" s="73">
        <f>IF(DE18=0,0,Q18/((1+Vychodiská!$C$168)^emisie_ostatné!DE18))</f>
        <v>2130092.9744447307</v>
      </c>
      <c r="BZ18" s="73">
        <f>IF(DF18=0,0,R18/((1+Vychodiská!$C$168)^emisie_ostatné!DF18))</f>
        <v>2053003.8953695875</v>
      </c>
      <c r="CA18" s="73">
        <f>IF(DG18=0,0,S18/((1+Vychodiská!$C$168)^emisie_ostatné!DG18))</f>
        <v>1978704.7067752597</v>
      </c>
      <c r="CB18" s="73">
        <f>IF(DH18=0,0,T18/((1+Vychodiská!$C$168)^emisie_ostatné!DH18))</f>
        <v>1907094.4411967264</v>
      </c>
      <c r="CC18" s="73">
        <f>IF(DI18=0,0,U18/((1+Vychodiská!$C$168)^emisie_ostatné!DI18))</f>
        <v>1838075.785229607</v>
      </c>
      <c r="CD18" s="73">
        <f>IF(DJ18=0,0,V18/((1+Vychodiská!$C$168)^emisie_ostatné!DJ18))</f>
        <v>1771554.9472879637</v>
      </c>
      <c r="CE18" s="73">
        <f>IF(DK18=0,0,W18/((1+Vychodiská!$C$168)^emisie_ostatné!DK18))</f>
        <v>1707441.5301480186</v>
      </c>
      <c r="CF18" s="73">
        <f>IF(DL18=0,0,X18/((1+Vychodiská!$C$168)^emisie_ostatné!DL18))</f>
        <v>1645648.4081045664</v>
      </c>
      <c r="CG18" s="73">
        <f>IF(DM18=0,0,Y18/((1+Vychodiská!$C$168)^emisie_ostatné!DM18))</f>
        <v>1582957.0401767732</v>
      </c>
      <c r="CH18" s="73">
        <f>IF(DN18=0,0,Z18/((1+Vychodiská!$C$168)^emisie_ostatné!DN18))</f>
        <v>1522653.9148367057</v>
      </c>
      <c r="CI18" s="73">
        <f>IF(DO18=0,0,AA18/((1+Vychodiská!$C$168)^emisie_ostatné!DO18))</f>
        <v>1464648.0514143552</v>
      </c>
      <c r="CJ18" s="73">
        <f>IF(DP18=0,0,AB18/((1+Vychodiská!$C$168)^emisie_ostatné!DP18))</f>
        <v>1408851.9351699986</v>
      </c>
      <c r="CK18" s="73">
        <f>IF(DQ18=0,0,AC18/((1+Vychodiská!$C$168)^emisie_ostatné!DQ18))</f>
        <v>1355181.3852587608</v>
      </c>
      <c r="CL18" s="73">
        <f>IF(DR18=0,0,AD18/((1+Vychodiská!$C$168)^emisie_ostatné!DR18))</f>
        <v>1303555.4277250934</v>
      </c>
      <c r="CM18" s="73">
        <f>IF(DS18=0,0,AE18/((1+Vychodiská!$C$168)^emisie_ostatné!DS18))</f>
        <v>1253896.1733355662</v>
      </c>
      <c r="CN18" s="73">
        <f>IF(DT18=0,0,AF18/((1+Vychodiská!$C$168)^emisie_ostatné!DT18))</f>
        <v>0</v>
      </c>
      <c r="CO18" s="73">
        <f>IF(DU18=0,0,AG18/((1+Vychodiská!$C$168)^emisie_ostatné!DU18))</f>
        <v>0</v>
      </c>
      <c r="CP18" s="73">
        <f>IF(DV18=0,0,AH18/((1+Vychodiská!$C$168)^emisie_ostatné!DV18))</f>
        <v>0</v>
      </c>
      <c r="CQ18" s="73">
        <f>IF(DW18=0,0,AI18/((1+Vychodiská!$C$168)^emisie_ostatné!DW18))</f>
        <v>0</v>
      </c>
      <c r="CR18" s="73">
        <f>IF(DX18=0,0,AJ18/((1+Vychodiská!$C$168)^emisie_ostatné!DX18))</f>
        <v>0</v>
      </c>
      <c r="CS18" s="73">
        <f>IF(DY18=0,0,AK18/((1+Vychodiská!$C$168)^emisie_ostatné!DY18))</f>
        <v>0</v>
      </c>
      <c r="CT18" s="73">
        <f>IF(DZ18=0,0,AL18/((1+Vychodiská!$C$168)^emisie_ostatné!DZ18))</f>
        <v>0</v>
      </c>
      <c r="CU18" s="73">
        <f>IF(EA18=0,0,AM18/((1+Vychodiská!$C$168)^emisie_ostatné!EA18))</f>
        <v>0</v>
      </c>
      <c r="CV18" s="73">
        <f>IF(EB18=0,0,AN18/((1+Vychodiská!$C$168)^emisie_ostatné!EB18))</f>
        <v>0</v>
      </c>
      <c r="CW18" s="74">
        <f>IF(EC18=0,0,AO18/((1+Vychodiská!$C$168)^emisie_ostatné!EC18))</f>
        <v>0</v>
      </c>
      <c r="CX18" s="77">
        <f t="shared" si="4"/>
        <v>36798107.306583807</v>
      </c>
      <c r="CY18" s="73"/>
      <c r="CZ18" s="78">
        <f t="shared" si="2"/>
        <v>5</v>
      </c>
      <c r="DA18" s="78">
        <f t="shared" ref="DA18:EC18" si="18">IF(CZ18=0,0,IF(DA$2&gt;$D18,0,CZ18+1))</f>
        <v>6</v>
      </c>
      <c r="DB18" s="78">
        <f t="shared" si="18"/>
        <v>7</v>
      </c>
      <c r="DC18" s="78">
        <f t="shared" si="18"/>
        <v>8</v>
      </c>
      <c r="DD18" s="78">
        <f t="shared" si="18"/>
        <v>9</v>
      </c>
      <c r="DE18" s="78">
        <f t="shared" si="18"/>
        <v>10</v>
      </c>
      <c r="DF18" s="78">
        <f t="shared" si="18"/>
        <v>11</v>
      </c>
      <c r="DG18" s="78">
        <f t="shared" si="18"/>
        <v>12</v>
      </c>
      <c r="DH18" s="78">
        <f t="shared" si="18"/>
        <v>13</v>
      </c>
      <c r="DI18" s="78">
        <f t="shared" si="18"/>
        <v>14</v>
      </c>
      <c r="DJ18" s="78">
        <f t="shared" si="18"/>
        <v>15</v>
      </c>
      <c r="DK18" s="78">
        <f t="shared" si="18"/>
        <v>16</v>
      </c>
      <c r="DL18" s="78">
        <f t="shared" si="18"/>
        <v>17</v>
      </c>
      <c r="DM18" s="78">
        <f t="shared" si="18"/>
        <v>18</v>
      </c>
      <c r="DN18" s="78">
        <f t="shared" si="18"/>
        <v>19</v>
      </c>
      <c r="DO18" s="78">
        <f t="shared" si="18"/>
        <v>20</v>
      </c>
      <c r="DP18" s="78">
        <f t="shared" si="18"/>
        <v>21</v>
      </c>
      <c r="DQ18" s="78">
        <f t="shared" si="18"/>
        <v>22</v>
      </c>
      <c r="DR18" s="78">
        <f t="shared" si="18"/>
        <v>23</v>
      </c>
      <c r="DS18" s="78">
        <f t="shared" si="18"/>
        <v>24</v>
      </c>
      <c r="DT18" s="78">
        <f t="shared" si="18"/>
        <v>0</v>
      </c>
      <c r="DU18" s="78">
        <f t="shared" si="18"/>
        <v>0</v>
      </c>
      <c r="DV18" s="78">
        <f t="shared" si="18"/>
        <v>0</v>
      </c>
      <c r="DW18" s="78">
        <f t="shared" si="18"/>
        <v>0</v>
      </c>
      <c r="DX18" s="78">
        <f t="shared" si="18"/>
        <v>0</v>
      </c>
      <c r="DY18" s="78">
        <f t="shared" si="18"/>
        <v>0</v>
      </c>
      <c r="DZ18" s="78">
        <f t="shared" si="18"/>
        <v>0</v>
      </c>
      <c r="EA18" s="78">
        <f t="shared" si="18"/>
        <v>0</v>
      </c>
      <c r="EB18" s="78">
        <f t="shared" si="18"/>
        <v>0</v>
      </c>
      <c r="EC18" s="79">
        <f t="shared" si="18"/>
        <v>0</v>
      </c>
    </row>
    <row r="19" spans="1:133" s="80" customFormat="1" ht="31" customHeight="1" x14ac:dyDescent="0.35">
      <c r="A19" s="70">
        <v>17</v>
      </c>
      <c r="B19" s="71" t="s">
        <v>116</v>
      </c>
      <c r="C19" s="71" t="str">
        <f>INDEX(Data!$D$3:$D$29,MATCH(emisie_ostatné!A19,Data!$A$3:$A$29,0))</f>
        <v xml:space="preserve">Vytesnenie pary II. etapa - Stavebné úpravy existujúcich rozvodov tepla a zmena média z parného na horúcovodné II. etapa – Vetva V2 (AUPARK – ŽT) </v>
      </c>
      <c r="D19" s="72">
        <f>INDEX(Data!$M$3:$M$29,MATCH(emisie_ostatné!A19,Data!$A$3:$A$29,0))</f>
        <v>30</v>
      </c>
      <c r="E19" s="72" t="str">
        <f>INDEX(Data!$J$3:$J$29,MATCH(emisie_ostatné!A19,Data!$A$3:$A$29,0))</f>
        <v>2024-2026</v>
      </c>
      <c r="F19" s="72">
        <f>INDEX(Data!$O$3:$O$29,MATCH(emisie_ostatné!A19,Data!$A$3:$A$29,0))</f>
        <v>-1.1399999999999999</v>
      </c>
      <c r="G19" s="72">
        <f>INDEX(Data!$P$3:$P$29,MATCH(emisie_ostatné!A19,Data!$A$3:$A$29,0))</f>
        <v>-1.19</v>
      </c>
      <c r="H19" s="72">
        <f>INDEX(Data!$Q$3:$Q$29,MATCH(emisie_ostatné!A19,Data!$A$3:$A$29,0))</f>
        <v>-0.13</v>
      </c>
      <c r="I19" s="72">
        <f>INDEX(Data!$R$3:$R$29,MATCH(emisie_ostatné!A19,Data!$A$3:$A$29,0))</f>
        <v>0</v>
      </c>
      <c r="J19" s="72">
        <f>INDEX(Data!$S$3:$S$29,MATCH(emisie_ostatné!A19,Data!$A$3:$A$29,0))</f>
        <v>0</v>
      </c>
      <c r="K19" s="74">
        <f>INDEX(Data!$T$3:$T$29,MATCH(emisie_ostatné!A19,Data!$A$3:$A$29,0))</f>
        <v>0</v>
      </c>
      <c r="L19" s="73">
        <f>($F19*IF(LEN($E19)=4,HLOOKUP($E19+L$2,Vychodiská!$J$9:$BH$15,2,0),HLOOKUP(VALUE(RIGHT($E19,4))+L$2,Vychodiská!$J$9:$BH$15,2,0)))*-1+($G19*IF(LEN($E19)=4,HLOOKUP($E19+L$2,Vychodiská!$J$9:$BH$15,3,0),HLOOKUP(VALUE(RIGHT($E19,4))+L$2,Vychodiská!$J$9:$BH$15,3,0)))*-1+($H19*IF(LEN($E19)=4,HLOOKUP($E19+L$2,Vychodiská!$J$9:$BH$15,4,0),HLOOKUP(VALUE(RIGHT($E19,4))+L$2,Vychodiská!$J$9:$BH$15,4,0)))*-1+($I19*IF(LEN($E19)=4,HLOOKUP($E19+L$2,Vychodiská!$J$9:$BH$15,5,0),HLOOKUP(VALUE(RIGHT($E19,4))+L$2,Vychodiská!$J$9:$BH$15,5,0)))*-1+($J19*IF(LEN($E19)=4,HLOOKUP($E19+L$2,Vychodiská!$J$9:$BH$15,6),HLOOKUP(VALUE(RIGHT($E19,4))+L$2,Vychodiská!$J$9:$BH$15,6,0)))*-1+($K19*IF(LEN($E19)=4,HLOOKUP($E19+L$2,Vychodiská!$J$9:$BH$15,7),HLOOKUP(VALUE(RIGHT($E19,4))+L$2,Vychodiská!$J$9:$BH$15,7,0)))*-1</f>
        <v>88300.54936289115</v>
      </c>
      <c r="M19" s="73">
        <f>($F19*IF(LEN($E19)=4,HLOOKUP($E19+M$2,Vychodiská!$J$9:$BH$15,2,0),HLOOKUP(VALUE(RIGHT($E19,4))+M$2,Vychodiská!$J$9:$BH$15,2,0)))*-1+($G19*IF(LEN($E19)=4,HLOOKUP($E19+M$2,Vychodiská!$J$9:$BH$15,3,0),HLOOKUP(VALUE(RIGHT($E19,4))+M$2,Vychodiská!$J$9:$BH$15,3,0)))*-1+($H19*IF(LEN($E19)=4,HLOOKUP($E19+M$2,Vychodiská!$J$9:$BH$15,4,0),HLOOKUP(VALUE(RIGHT($E19,4))+M$2,Vychodiská!$J$9:$BH$15,4,0)))*-1+($I19*IF(LEN($E19)=4,HLOOKUP($E19+M$2,Vychodiská!$J$9:$BH$15,5,0),HLOOKUP(VALUE(RIGHT($E19,4))+M$2,Vychodiská!$J$9:$BH$15,5,0)))*-1+($J19*IF(LEN($E19)=4,HLOOKUP($E19+M$2,Vychodiská!$J$9:$BH$15,6),HLOOKUP(VALUE(RIGHT($E19,4))+M$2,Vychodiská!$J$9:$BH$15,6,0)))*-1+($K19*IF(LEN($E19)=4,HLOOKUP($E19+M$2,Vychodiská!$J$9:$BH$15,7),HLOOKUP(VALUE(RIGHT($E19,4))+M$2,Vychodiská!$J$9:$BH$15,7,0)))*-1</f>
        <v>89801.658702060275</v>
      </c>
      <c r="N19" s="73">
        <f>($F19*IF(LEN($E19)=4,HLOOKUP($E19+N$2,Vychodiská!$J$9:$BH$15,2,0),HLOOKUP(VALUE(RIGHT($E19,4))+N$2,Vychodiská!$J$9:$BH$15,2,0)))*-1+($G19*IF(LEN($E19)=4,HLOOKUP($E19+N$2,Vychodiská!$J$9:$BH$15,3,0),HLOOKUP(VALUE(RIGHT($E19,4))+N$2,Vychodiská!$J$9:$BH$15,3,0)))*-1+($H19*IF(LEN($E19)=4,HLOOKUP($E19+N$2,Vychodiská!$J$9:$BH$15,4,0),HLOOKUP(VALUE(RIGHT($E19,4))+N$2,Vychodiská!$J$9:$BH$15,4,0)))*-1+($I19*IF(LEN($E19)=4,HLOOKUP($E19+N$2,Vychodiská!$J$9:$BH$15,5,0),HLOOKUP(VALUE(RIGHT($E19,4))+N$2,Vychodiská!$J$9:$BH$15,5,0)))*-1+($J19*IF(LEN($E19)=4,HLOOKUP($E19+N$2,Vychodiská!$J$9:$BH$15,6),HLOOKUP(VALUE(RIGHT($E19,4))+N$2,Vychodiská!$J$9:$BH$15,6,0)))*-1+($K19*IF(LEN($E19)=4,HLOOKUP($E19+N$2,Vychodiská!$J$9:$BH$15,7),HLOOKUP(VALUE(RIGHT($E19,4))+N$2,Vychodiská!$J$9:$BH$15,7,0)))*-1</f>
        <v>91328.286899995292</v>
      </c>
      <c r="O19" s="73">
        <f>($F19*IF(LEN($E19)=4,HLOOKUP($E19+O$2,Vychodiská!$J$9:$BH$15,2,0),HLOOKUP(VALUE(RIGHT($E19,4))+O$2,Vychodiská!$J$9:$BH$15,2,0)))*-1+($G19*IF(LEN($E19)=4,HLOOKUP($E19+O$2,Vychodiská!$J$9:$BH$15,3,0),HLOOKUP(VALUE(RIGHT($E19,4))+O$2,Vychodiská!$J$9:$BH$15,3,0)))*-1+($H19*IF(LEN($E19)=4,HLOOKUP($E19+O$2,Vychodiská!$J$9:$BH$15,4,0),HLOOKUP(VALUE(RIGHT($E19,4))+O$2,Vychodiská!$J$9:$BH$15,4,0)))*-1+($I19*IF(LEN($E19)=4,HLOOKUP($E19+O$2,Vychodiská!$J$9:$BH$15,5,0),HLOOKUP(VALUE(RIGHT($E19,4))+O$2,Vychodiská!$J$9:$BH$15,5,0)))*-1+($J19*IF(LEN($E19)=4,HLOOKUP($E19+O$2,Vychodiská!$J$9:$BH$15,6),HLOOKUP(VALUE(RIGHT($E19,4))+O$2,Vychodiská!$J$9:$BH$15,6,0)))*-1+($K19*IF(LEN($E19)=4,HLOOKUP($E19+O$2,Vychodiská!$J$9:$BH$15,7),HLOOKUP(VALUE(RIGHT($E19,4))+O$2,Vychodiská!$J$9:$BH$15,7,0)))*-1</f>
        <v>92880.867777295207</v>
      </c>
      <c r="P19" s="73">
        <f>($F19*IF(LEN($E19)=4,HLOOKUP($E19+P$2,Vychodiská!$J$9:$BH$15,2,0),HLOOKUP(VALUE(RIGHT($E19,4))+P$2,Vychodiská!$J$9:$BH$15,2,0)))*-1+($G19*IF(LEN($E19)=4,HLOOKUP($E19+P$2,Vychodiská!$J$9:$BH$15,3,0),HLOOKUP(VALUE(RIGHT($E19,4))+P$2,Vychodiská!$J$9:$BH$15,3,0)))*-1+($H19*IF(LEN($E19)=4,HLOOKUP($E19+P$2,Vychodiská!$J$9:$BH$15,4,0),HLOOKUP(VALUE(RIGHT($E19,4))+P$2,Vychodiská!$J$9:$BH$15,4,0)))*-1+($I19*IF(LEN($E19)=4,HLOOKUP($E19+P$2,Vychodiská!$J$9:$BH$15,5,0),HLOOKUP(VALUE(RIGHT($E19,4))+P$2,Vychodiská!$J$9:$BH$15,5,0)))*-1+($J19*IF(LEN($E19)=4,HLOOKUP($E19+P$2,Vychodiská!$J$9:$BH$15,6),HLOOKUP(VALUE(RIGHT($E19,4))+P$2,Vychodiská!$J$9:$BH$15,6,0)))*-1+($K19*IF(LEN($E19)=4,HLOOKUP($E19+P$2,Vychodiská!$J$9:$BH$15,7),HLOOKUP(VALUE(RIGHT($E19,4))+P$2,Vychodiská!$J$9:$BH$15,7,0)))*-1</f>
        <v>93995.43819062275</v>
      </c>
      <c r="Q19" s="73">
        <f>($F19*IF(LEN($E19)=4,HLOOKUP($E19+Q$2,Vychodiská!$J$9:$BH$15,2,0),HLOOKUP(VALUE(RIGHT($E19,4))+Q$2,Vychodiská!$J$9:$BH$15,2,0)))*-1+($G19*IF(LEN($E19)=4,HLOOKUP($E19+Q$2,Vychodiská!$J$9:$BH$15,3,0),HLOOKUP(VALUE(RIGHT($E19,4))+Q$2,Vychodiská!$J$9:$BH$15,3,0)))*-1+($H19*IF(LEN($E19)=4,HLOOKUP($E19+Q$2,Vychodiská!$J$9:$BH$15,4,0),HLOOKUP(VALUE(RIGHT($E19,4))+Q$2,Vychodiská!$J$9:$BH$15,4,0)))*-1+($I19*IF(LEN($E19)=4,HLOOKUP($E19+Q$2,Vychodiská!$J$9:$BH$15,5,0),HLOOKUP(VALUE(RIGHT($E19,4))+Q$2,Vychodiská!$J$9:$BH$15,5,0)))*-1+($J19*IF(LEN($E19)=4,HLOOKUP($E19+Q$2,Vychodiská!$J$9:$BH$15,6),HLOOKUP(VALUE(RIGHT($E19,4))+Q$2,Vychodiská!$J$9:$BH$15,6,0)))*-1+($K19*IF(LEN($E19)=4,HLOOKUP($E19+Q$2,Vychodiská!$J$9:$BH$15,7),HLOOKUP(VALUE(RIGHT($E19,4))+Q$2,Vychodiská!$J$9:$BH$15,7,0)))*-1</f>
        <v>95123.383448910216</v>
      </c>
      <c r="R19" s="73">
        <f>($F19*IF(LEN($E19)=4,HLOOKUP($E19+R$2,Vychodiská!$J$9:$BH$15,2,0),HLOOKUP(VALUE(RIGHT($E19,4))+R$2,Vychodiská!$J$9:$BH$15,2,0)))*-1+($G19*IF(LEN($E19)=4,HLOOKUP($E19+R$2,Vychodiská!$J$9:$BH$15,3,0),HLOOKUP(VALUE(RIGHT($E19,4))+R$2,Vychodiská!$J$9:$BH$15,3,0)))*-1+($H19*IF(LEN($E19)=4,HLOOKUP($E19+R$2,Vychodiská!$J$9:$BH$15,4,0),HLOOKUP(VALUE(RIGHT($E19,4))+R$2,Vychodiská!$J$9:$BH$15,4,0)))*-1+($I19*IF(LEN($E19)=4,HLOOKUP($E19+R$2,Vychodiská!$J$9:$BH$15,5,0),HLOOKUP(VALUE(RIGHT($E19,4))+R$2,Vychodiská!$J$9:$BH$15,5,0)))*-1+($J19*IF(LEN($E19)=4,HLOOKUP($E19+R$2,Vychodiská!$J$9:$BH$15,6),HLOOKUP(VALUE(RIGHT($E19,4))+R$2,Vychodiská!$J$9:$BH$15,6,0)))*-1+($K19*IF(LEN($E19)=4,HLOOKUP($E19+R$2,Vychodiská!$J$9:$BH$15,7),HLOOKUP(VALUE(RIGHT($E19,4))+R$2,Vychodiská!$J$9:$BH$15,7,0)))*-1</f>
        <v>96264.864050297139</v>
      </c>
      <c r="S19" s="73">
        <f>($F19*IF(LEN($E19)=4,HLOOKUP($E19+S$2,Vychodiská!$J$9:$BH$15,2,0),HLOOKUP(VALUE(RIGHT($E19,4))+S$2,Vychodiská!$J$9:$BH$15,2,0)))*-1+($G19*IF(LEN($E19)=4,HLOOKUP($E19+S$2,Vychodiská!$J$9:$BH$15,3,0),HLOOKUP(VALUE(RIGHT($E19,4))+S$2,Vychodiská!$J$9:$BH$15,3,0)))*-1+($H19*IF(LEN($E19)=4,HLOOKUP($E19+S$2,Vychodiská!$J$9:$BH$15,4,0),HLOOKUP(VALUE(RIGHT($E19,4))+S$2,Vychodiská!$J$9:$BH$15,4,0)))*-1+($I19*IF(LEN($E19)=4,HLOOKUP($E19+S$2,Vychodiská!$J$9:$BH$15,5,0),HLOOKUP(VALUE(RIGHT($E19,4))+S$2,Vychodiská!$J$9:$BH$15,5,0)))*-1+($J19*IF(LEN($E19)=4,HLOOKUP($E19+S$2,Vychodiská!$J$9:$BH$15,6),HLOOKUP(VALUE(RIGHT($E19,4))+S$2,Vychodiská!$J$9:$BH$15,6,0)))*-1+($K19*IF(LEN($E19)=4,HLOOKUP($E19+S$2,Vychodiská!$J$9:$BH$15,7),HLOOKUP(VALUE(RIGHT($E19,4))+S$2,Vychodiská!$J$9:$BH$15,7,0)))*-1</f>
        <v>97420.042418900717</v>
      </c>
      <c r="T19" s="73">
        <f>($F19*IF(LEN($E19)=4,HLOOKUP($E19+T$2,Vychodiská!$J$9:$BH$15,2,0),HLOOKUP(VALUE(RIGHT($E19,4))+T$2,Vychodiská!$J$9:$BH$15,2,0)))*-1+($G19*IF(LEN($E19)=4,HLOOKUP($E19+T$2,Vychodiská!$J$9:$BH$15,3,0),HLOOKUP(VALUE(RIGHT($E19,4))+T$2,Vychodiská!$J$9:$BH$15,3,0)))*-1+($H19*IF(LEN($E19)=4,HLOOKUP($E19+T$2,Vychodiská!$J$9:$BH$15,4,0),HLOOKUP(VALUE(RIGHT($E19,4))+T$2,Vychodiská!$J$9:$BH$15,4,0)))*-1+($I19*IF(LEN($E19)=4,HLOOKUP($E19+T$2,Vychodiská!$J$9:$BH$15,5,0),HLOOKUP(VALUE(RIGHT($E19,4))+T$2,Vychodiská!$J$9:$BH$15,5,0)))*-1+($J19*IF(LEN($E19)=4,HLOOKUP($E19+T$2,Vychodiská!$J$9:$BH$15,6),HLOOKUP(VALUE(RIGHT($E19,4))+T$2,Vychodiská!$J$9:$BH$15,6,0)))*-1+($K19*IF(LEN($E19)=4,HLOOKUP($E19+T$2,Vychodiská!$J$9:$BH$15,7),HLOOKUP(VALUE(RIGHT($E19,4))+T$2,Vychodiská!$J$9:$BH$15,7,0)))*-1</f>
        <v>98589.08292792752</v>
      </c>
      <c r="U19" s="73">
        <f>($F19*IF(LEN($E19)=4,HLOOKUP($E19+U$2,Vychodiská!$J$9:$BH$15,2,0),HLOOKUP(VALUE(RIGHT($E19,4))+U$2,Vychodiská!$J$9:$BH$15,2,0)))*-1+($G19*IF(LEN($E19)=4,HLOOKUP($E19+U$2,Vychodiská!$J$9:$BH$15,3,0),HLOOKUP(VALUE(RIGHT($E19,4))+U$2,Vychodiská!$J$9:$BH$15,3,0)))*-1+($H19*IF(LEN($E19)=4,HLOOKUP($E19+U$2,Vychodiská!$J$9:$BH$15,4,0),HLOOKUP(VALUE(RIGHT($E19,4))+U$2,Vychodiská!$J$9:$BH$15,4,0)))*-1+($I19*IF(LEN($E19)=4,HLOOKUP($E19+U$2,Vychodiská!$J$9:$BH$15,5,0),HLOOKUP(VALUE(RIGHT($E19,4))+U$2,Vychodiská!$J$9:$BH$15,5,0)))*-1+($J19*IF(LEN($E19)=4,HLOOKUP($E19+U$2,Vychodiská!$J$9:$BH$15,6),HLOOKUP(VALUE(RIGHT($E19,4))+U$2,Vychodiská!$J$9:$BH$15,6,0)))*-1+($K19*IF(LEN($E19)=4,HLOOKUP($E19+U$2,Vychodiská!$J$9:$BH$15,7),HLOOKUP(VALUE(RIGHT($E19,4))+U$2,Vychodiská!$J$9:$BH$15,7,0)))*-1</f>
        <v>99772.151923062658</v>
      </c>
      <c r="V19" s="73">
        <f>($F19*IF(LEN($E19)=4,HLOOKUP($E19+V$2,Vychodiská!$J$9:$BH$15,2,0),HLOOKUP(VALUE(RIGHT($E19,4))+V$2,Vychodiská!$J$9:$BH$15,2,0)))*-1+($G19*IF(LEN($E19)=4,HLOOKUP($E19+V$2,Vychodiská!$J$9:$BH$15,3,0),HLOOKUP(VALUE(RIGHT($E19,4))+V$2,Vychodiská!$J$9:$BH$15,3,0)))*-1+($H19*IF(LEN($E19)=4,HLOOKUP($E19+V$2,Vychodiská!$J$9:$BH$15,4,0),HLOOKUP(VALUE(RIGHT($E19,4))+V$2,Vychodiská!$J$9:$BH$15,4,0)))*-1+($I19*IF(LEN($E19)=4,HLOOKUP($E19+V$2,Vychodiská!$J$9:$BH$15,5,0),HLOOKUP(VALUE(RIGHT($E19,4))+V$2,Vychodiská!$J$9:$BH$15,5,0)))*-1+($J19*IF(LEN($E19)=4,HLOOKUP($E19+V$2,Vychodiská!$J$9:$BH$15,6),HLOOKUP(VALUE(RIGHT($E19,4))+V$2,Vychodiská!$J$9:$BH$15,6,0)))*-1+($K19*IF(LEN($E19)=4,HLOOKUP($E19+V$2,Vychodiská!$J$9:$BH$15,7),HLOOKUP(VALUE(RIGHT($E19,4))+V$2,Vychodiská!$J$9:$BH$15,7,0)))*-1</f>
        <v>100969.41774613941</v>
      </c>
      <c r="W19" s="73">
        <f>($F19*IF(LEN($E19)=4,HLOOKUP($E19+W$2,Vychodiská!$J$9:$BH$15,2,0),HLOOKUP(VALUE(RIGHT($E19,4))+W$2,Vychodiská!$J$9:$BH$15,2,0)))*-1+($G19*IF(LEN($E19)=4,HLOOKUP($E19+W$2,Vychodiská!$J$9:$BH$15,3,0),HLOOKUP(VALUE(RIGHT($E19,4))+W$2,Vychodiská!$J$9:$BH$15,3,0)))*-1+($H19*IF(LEN($E19)=4,HLOOKUP($E19+W$2,Vychodiská!$J$9:$BH$15,4,0),HLOOKUP(VALUE(RIGHT($E19,4))+W$2,Vychodiská!$J$9:$BH$15,4,0)))*-1+($I19*IF(LEN($E19)=4,HLOOKUP($E19+W$2,Vychodiská!$J$9:$BH$15,5,0),HLOOKUP(VALUE(RIGHT($E19,4))+W$2,Vychodiská!$J$9:$BH$15,5,0)))*-1+($J19*IF(LEN($E19)=4,HLOOKUP($E19+W$2,Vychodiská!$J$9:$BH$15,6),HLOOKUP(VALUE(RIGHT($E19,4))+W$2,Vychodiská!$J$9:$BH$15,6,0)))*-1+($K19*IF(LEN($E19)=4,HLOOKUP($E19+W$2,Vychodiská!$J$9:$BH$15,7),HLOOKUP(VALUE(RIGHT($E19,4))+W$2,Vychodiská!$J$9:$BH$15,7,0)))*-1</f>
        <v>102181.05075909308</v>
      </c>
      <c r="X19" s="73">
        <f>($F19*IF(LEN($E19)=4,HLOOKUP($E19+X$2,Vychodiská!$J$9:$BH$15,2,0),HLOOKUP(VALUE(RIGHT($E19,4))+X$2,Vychodiská!$J$9:$BH$15,2,0)))*-1+($G19*IF(LEN($E19)=4,HLOOKUP($E19+X$2,Vychodiská!$J$9:$BH$15,3,0),HLOOKUP(VALUE(RIGHT($E19,4))+X$2,Vychodiská!$J$9:$BH$15,3,0)))*-1+($H19*IF(LEN($E19)=4,HLOOKUP($E19+X$2,Vychodiská!$J$9:$BH$15,4,0),HLOOKUP(VALUE(RIGHT($E19,4))+X$2,Vychodiská!$J$9:$BH$15,4,0)))*-1+($I19*IF(LEN($E19)=4,HLOOKUP($E19+X$2,Vychodiská!$J$9:$BH$15,5,0),HLOOKUP(VALUE(RIGHT($E19,4))+X$2,Vychodiská!$J$9:$BH$15,5,0)))*-1+($J19*IF(LEN($E19)=4,HLOOKUP($E19+X$2,Vychodiská!$J$9:$BH$15,6),HLOOKUP(VALUE(RIGHT($E19,4))+X$2,Vychodiská!$J$9:$BH$15,6,0)))*-1+($K19*IF(LEN($E19)=4,HLOOKUP($E19+X$2,Vychodiská!$J$9:$BH$15,7),HLOOKUP(VALUE(RIGHT($E19,4))+X$2,Vychodiská!$J$9:$BH$15,7,0)))*-1</f>
        <v>103407.22336820221</v>
      </c>
      <c r="Y19" s="73">
        <f>($F19*IF(LEN($E19)=4,HLOOKUP($E19+Y$2,Vychodiská!$J$9:$BH$15,2,0),HLOOKUP(VALUE(RIGHT($E19,4))+Y$2,Vychodiská!$J$9:$BH$15,2,0)))*-1+($G19*IF(LEN($E19)=4,HLOOKUP($E19+Y$2,Vychodiská!$J$9:$BH$15,3,0),HLOOKUP(VALUE(RIGHT($E19,4))+Y$2,Vychodiská!$J$9:$BH$15,3,0)))*-1+($H19*IF(LEN($E19)=4,HLOOKUP($E19+Y$2,Vychodiská!$J$9:$BH$15,4,0),HLOOKUP(VALUE(RIGHT($E19,4))+Y$2,Vychodiská!$J$9:$BH$15,4,0)))*-1+($I19*IF(LEN($E19)=4,HLOOKUP($E19+Y$2,Vychodiská!$J$9:$BH$15,5,0),HLOOKUP(VALUE(RIGHT($E19,4))+Y$2,Vychodiská!$J$9:$BH$15,5,0)))*-1+($J19*IF(LEN($E19)=4,HLOOKUP($E19+Y$2,Vychodiská!$J$9:$BH$15,6),HLOOKUP(VALUE(RIGHT($E19,4))+Y$2,Vychodiská!$J$9:$BH$15,6,0)))*-1+($K19*IF(LEN($E19)=4,HLOOKUP($E19+Y$2,Vychodiská!$J$9:$BH$15,7),HLOOKUP(VALUE(RIGHT($E19,4))+Y$2,Vychodiská!$J$9:$BH$15,7,0)))*-1</f>
        <v>104648.11004862064</v>
      </c>
      <c r="Z19" s="73">
        <f>($F19*IF(LEN($E19)=4,HLOOKUP($E19+Z$2,Vychodiská!$J$9:$BH$15,2,0),HLOOKUP(VALUE(RIGHT($E19,4))+Z$2,Vychodiská!$J$9:$BH$15,2,0)))*-1+($G19*IF(LEN($E19)=4,HLOOKUP($E19+Z$2,Vychodiská!$J$9:$BH$15,3,0),HLOOKUP(VALUE(RIGHT($E19,4))+Z$2,Vychodiská!$J$9:$BH$15,3,0)))*-1+($H19*IF(LEN($E19)=4,HLOOKUP($E19+Z$2,Vychodiská!$J$9:$BH$15,4,0),HLOOKUP(VALUE(RIGHT($E19,4))+Z$2,Vychodiská!$J$9:$BH$15,4,0)))*-1+($I19*IF(LEN($E19)=4,HLOOKUP($E19+Z$2,Vychodiská!$J$9:$BH$15,5,0),HLOOKUP(VALUE(RIGHT($E19,4))+Z$2,Vychodiská!$J$9:$BH$15,5,0)))*-1+($J19*IF(LEN($E19)=4,HLOOKUP($E19+Z$2,Vychodiská!$J$9:$BH$15,6),HLOOKUP(VALUE(RIGHT($E19,4))+Z$2,Vychodiská!$J$9:$BH$15,6,0)))*-1+($K19*IF(LEN($E19)=4,HLOOKUP($E19+Z$2,Vychodiská!$J$9:$BH$15,7),HLOOKUP(VALUE(RIGHT($E19,4))+Z$2,Vychodiská!$J$9:$BH$15,7,0)))*-1</f>
        <v>105694.59114910684</v>
      </c>
      <c r="AA19" s="73">
        <f>($F19*IF(LEN($E19)=4,HLOOKUP($E19+AA$2,Vychodiská!$J$9:$BH$15,2,0),HLOOKUP(VALUE(RIGHT($E19,4))+AA$2,Vychodiská!$J$9:$BH$15,2,0)))*-1+($G19*IF(LEN($E19)=4,HLOOKUP($E19+AA$2,Vychodiská!$J$9:$BH$15,3,0),HLOOKUP(VALUE(RIGHT($E19,4))+AA$2,Vychodiská!$J$9:$BH$15,3,0)))*-1+($H19*IF(LEN($E19)=4,HLOOKUP($E19+AA$2,Vychodiská!$J$9:$BH$15,4,0),HLOOKUP(VALUE(RIGHT($E19,4))+AA$2,Vychodiská!$J$9:$BH$15,4,0)))*-1+($I19*IF(LEN($E19)=4,HLOOKUP($E19+AA$2,Vychodiská!$J$9:$BH$15,5,0),HLOOKUP(VALUE(RIGHT($E19,4))+AA$2,Vychodiská!$J$9:$BH$15,5,0)))*-1+($J19*IF(LEN($E19)=4,HLOOKUP($E19+AA$2,Vychodiská!$J$9:$BH$15,6),HLOOKUP(VALUE(RIGHT($E19,4))+AA$2,Vychodiská!$J$9:$BH$15,6,0)))*-1+($K19*IF(LEN($E19)=4,HLOOKUP($E19+AA$2,Vychodiská!$J$9:$BH$15,7),HLOOKUP(VALUE(RIGHT($E19,4))+AA$2,Vychodiská!$J$9:$BH$15,7,0)))*-1</f>
        <v>106751.53706059791</v>
      </c>
      <c r="AB19" s="73">
        <f>($F19*IF(LEN($E19)=4,HLOOKUP($E19+AB$2,Vychodiská!$J$9:$BH$15,2,0),HLOOKUP(VALUE(RIGHT($E19,4))+AB$2,Vychodiská!$J$9:$BH$15,2,0)))*-1+($G19*IF(LEN($E19)=4,HLOOKUP($E19+AB$2,Vychodiská!$J$9:$BH$15,3,0),HLOOKUP(VALUE(RIGHT($E19,4))+AB$2,Vychodiská!$J$9:$BH$15,3,0)))*-1+($H19*IF(LEN($E19)=4,HLOOKUP($E19+AB$2,Vychodiská!$J$9:$BH$15,4,0),HLOOKUP(VALUE(RIGHT($E19,4))+AB$2,Vychodiská!$J$9:$BH$15,4,0)))*-1+($I19*IF(LEN($E19)=4,HLOOKUP($E19+AB$2,Vychodiská!$J$9:$BH$15,5,0),HLOOKUP(VALUE(RIGHT($E19,4))+AB$2,Vychodiská!$J$9:$BH$15,5,0)))*-1+($J19*IF(LEN($E19)=4,HLOOKUP($E19+AB$2,Vychodiská!$J$9:$BH$15,6),HLOOKUP(VALUE(RIGHT($E19,4))+AB$2,Vychodiská!$J$9:$BH$15,6,0)))*-1+($K19*IF(LEN($E19)=4,HLOOKUP($E19+AB$2,Vychodiská!$J$9:$BH$15,7),HLOOKUP(VALUE(RIGHT($E19,4))+AB$2,Vychodiská!$J$9:$BH$15,7,0)))*-1</f>
        <v>107819.05243120389</v>
      </c>
      <c r="AC19" s="73">
        <f>($F19*IF(LEN($E19)=4,HLOOKUP($E19+AC$2,Vychodiská!$J$9:$BH$15,2,0),HLOOKUP(VALUE(RIGHT($E19,4))+AC$2,Vychodiská!$J$9:$BH$15,2,0)))*-1+($G19*IF(LEN($E19)=4,HLOOKUP($E19+AC$2,Vychodiská!$J$9:$BH$15,3,0),HLOOKUP(VALUE(RIGHT($E19,4))+AC$2,Vychodiská!$J$9:$BH$15,3,0)))*-1+($H19*IF(LEN($E19)=4,HLOOKUP($E19+AC$2,Vychodiská!$J$9:$BH$15,4,0),HLOOKUP(VALUE(RIGHT($E19,4))+AC$2,Vychodiská!$J$9:$BH$15,4,0)))*-1+($I19*IF(LEN($E19)=4,HLOOKUP($E19+AC$2,Vychodiská!$J$9:$BH$15,5,0),HLOOKUP(VALUE(RIGHT($E19,4))+AC$2,Vychodiská!$J$9:$BH$15,5,0)))*-1+($J19*IF(LEN($E19)=4,HLOOKUP($E19+AC$2,Vychodiská!$J$9:$BH$15,6),HLOOKUP(VALUE(RIGHT($E19,4))+AC$2,Vychodiská!$J$9:$BH$15,6,0)))*-1+($K19*IF(LEN($E19)=4,HLOOKUP($E19+AC$2,Vychodiská!$J$9:$BH$15,7),HLOOKUP(VALUE(RIGHT($E19,4))+AC$2,Vychodiská!$J$9:$BH$15,7,0)))*-1</f>
        <v>108897.24295551593</v>
      </c>
      <c r="AD19" s="73">
        <f>($F19*IF(LEN($E19)=4,HLOOKUP($E19+AD$2,Vychodiská!$J$9:$BH$15,2,0),HLOOKUP(VALUE(RIGHT($E19,4))+AD$2,Vychodiská!$J$9:$BH$15,2,0)))*-1+($G19*IF(LEN($E19)=4,HLOOKUP($E19+AD$2,Vychodiská!$J$9:$BH$15,3,0),HLOOKUP(VALUE(RIGHT($E19,4))+AD$2,Vychodiská!$J$9:$BH$15,3,0)))*-1+($H19*IF(LEN($E19)=4,HLOOKUP($E19+AD$2,Vychodiská!$J$9:$BH$15,4,0),HLOOKUP(VALUE(RIGHT($E19,4))+AD$2,Vychodiská!$J$9:$BH$15,4,0)))*-1+($I19*IF(LEN($E19)=4,HLOOKUP($E19+AD$2,Vychodiská!$J$9:$BH$15,5,0),HLOOKUP(VALUE(RIGHT($E19,4))+AD$2,Vychodiská!$J$9:$BH$15,5,0)))*-1+($J19*IF(LEN($E19)=4,HLOOKUP($E19+AD$2,Vychodiská!$J$9:$BH$15,6),HLOOKUP(VALUE(RIGHT($E19,4))+AD$2,Vychodiská!$J$9:$BH$15,6,0)))*-1+($K19*IF(LEN($E19)=4,HLOOKUP($E19+AD$2,Vychodiská!$J$9:$BH$15,7),HLOOKUP(VALUE(RIGHT($E19,4))+AD$2,Vychodiská!$J$9:$BH$15,7,0)))*-1</f>
        <v>109986.21538507109</v>
      </c>
      <c r="AE19" s="73">
        <f>($F19*IF(LEN($E19)=4,HLOOKUP($E19+AE$2,Vychodiská!$J$9:$BH$15,2,0),HLOOKUP(VALUE(RIGHT($E19,4))+AE$2,Vychodiská!$J$9:$BH$15,2,0)))*-1+($G19*IF(LEN($E19)=4,HLOOKUP($E19+AE$2,Vychodiská!$J$9:$BH$15,3,0),HLOOKUP(VALUE(RIGHT($E19,4))+AE$2,Vychodiská!$J$9:$BH$15,3,0)))*-1+($H19*IF(LEN($E19)=4,HLOOKUP($E19+AE$2,Vychodiská!$J$9:$BH$15,4,0),HLOOKUP(VALUE(RIGHT($E19,4))+AE$2,Vychodiská!$J$9:$BH$15,4,0)))*-1+($I19*IF(LEN($E19)=4,HLOOKUP($E19+AE$2,Vychodiská!$J$9:$BH$15,5,0),HLOOKUP(VALUE(RIGHT($E19,4))+AE$2,Vychodiská!$J$9:$BH$15,5,0)))*-1+($J19*IF(LEN($E19)=4,HLOOKUP($E19+AE$2,Vychodiská!$J$9:$BH$15,6),HLOOKUP(VALUE(RIGHT($E19,4))+AE$2,Vychodiská!$J$9:$BH$15,6,0)))*-1+($K19*IF(LEN($E19)=4,HLOOKUP($E19+AE$2,Vychodiská!$J$9:$BH$15,7),HLOOKUP(VALUE(RIGHT($E19,4))+AE$2,Vychodiská!$J$9:$BH$15,7,0)))*-1</f>
        <v>111086.0775389218</v>
      </c>
      <c r="AF19" s="73">
        <f>($F19*IF(LEN($E19)=4,HLOOKUP($E19+AF$2,Vychodiská!$J$9:$BH$15,2,0),HLOOKUP(VALUE(RIGHT($E19,4))+AF$2,Vychodiská!$J$9:$BH$15,2,0)))*-1+($G19*IF(LEN($E19)=4,HLOOKUP($E19+AF$2,Vychodiská!$J$9:$BH$15,3,0),HLOOKUP(VALUE(RIGHT($E19,4))+AF$2,Vychodiská!$J$9:$BH$15,3,0)))*-1+($H19*IF(LEN($E19)=4,HLOOKUP($E19+AF$2,Vychodiská!$J$9:$BH$15,4,0),HLOOKUP(VALUE(RIGHT($E19,4))+AF$2,Vychodiská!$J$9:$BH$15,4,0)))*-1+($I19*IF(LEN($E19)=4,HLOOKUP($E19+AF$2,Vychodiská!$J$9:$BH$15,5,0),HLOOKUP(VALUE(RIGHT($E19,4))+AF$2,Vychodiská!$J$9:$BH$15,5,0)))*-1+($J19*IF(LEN($E19)=4,HLOOKUP($E19+AF$2,Vychodiská!$J$9:$BH$15,6),HLOOKUP(VALUE(RIGHT($E19,4))+AF$2,Vychodiská!$J$9:$BH$15,6,0)))*-1+($K19*IF(LEN($E19)=4,HLOOKUP($E19+AF$2,Vychodiská!$J$9:$BH$15,7),HLOOKUP(VALUE(RIGHT($E19,4))+AF$2,Vychodiská!$J$9:$BH$15,7,0)))*-1</f>
        <v>112196.938314311</v>
      </c>
      <c r="AG19" s="73">
        <f>($F19*IF(LEN($E19)=4,HLOOKUP($E19+AG$2,Vychodiská!$J$9:$BH$15,2,0),HLOOKUP(VALUE(RIGHT($E19,4))+AG$2,Vychodiská!$J$9:$BH$15,2,0)))*-1+($G19*IF(LEN($E19)=4,HLOOKUP($E19+AG$2,Vychodiská!$J$9:$BH$15,3,0),HLOOKUP(VALUE(RIGHT($E19,4))+AG$2,Vychodiská!$J$9:$BH$15,3,0)))*-1+($H19*IF(LEN($E19)=4,HLOOKUP($E19+AG$2,Vychodiská!$J$9:$BH$15,4,0),HLOOKUP(VALUE(RIGHT($E19,4))+AG$2,Vychodiská!$J$9:$BH$15,4,0)))*-1+($I19*IF(LEN($E19)=4,HLOOKUP($E19+AG$2,Vychodiská!$J$9:$BH$15,5,0),HLOOKUP(VALUE(RIGHT($E19,4))+AG$2,Vychodiská!$J$9:$BH$15,5,0)))*-1+($J19*IF(LEN($E19)=4,HLOOKUP($E19+AG$2,Vychodiská!$J$9:$BH$15,6),HLOOKUP(VALUE(RIGHT($E19,4))+AG$2,Vychodiská!$J$9:$BH$15,6,0)))*-1+($K19*IF(LEN($E19)=4,HLOOKUP($E19+AG$2,Vychodiská!$J$9:$BH$15,7),HLOOKUP(VALUE(RIGHT($E19,4))+AG$2,Vychodiská!$J$9:$BH$15,7,0)))*-1</f>
        <v>113318.90769745412</v>
      </c>
      <c r="AH19" s="73">
        <f>($F19*IF(LEN($E19)=4,HLOOKUP($E19+AH$2,Vychodiská!$J$9:$BH$15,2,0),HLOOKUP(VALUE(RIGHT($E19,4))+AH$2,Vychodiská!$J$9:$BH$15,2,0)))*-1+($G19*IF(LEN($E19)=4,HLOOKUP($E19+AH$2,Vychodiská!$J$9:$BH$15,3,0),HLOOKUP(VALUE(RIGHT($E19,4))+AH$2,Vychodiská!$J$9:$BH$15,3,0)))*-1+($H19*IF(LEN($E19)=4,HLOOKUP($E19+AH$2,Vychodiská!$J$9:$BH$15,4,0),HLOOKUP(VALUE(RIGHT($E19,4))+AH$2,Vychodiská!$J$9:$BH$15,4,0)))*-1+($I19*IF(LEN($E19)=4,HLOOKUP($E19+AH$2,Vychodiská!$J$9:$BH$15,5,0),HLOOKUP(VALUE(RIGHT($E19,4))+AH$2,Vychodiská!$J$9:$BH$15,5,0)))*-1+($J19*IF(LEN($E19)=4,HLOOKUP($E19+AH$2,Vychodiská!$J$9:$BH$15,6),HLOOKUP(VALUE(RIGHT($E19,4))+AH$2,Vychodiská!$J$9:$BH$15,6,0)))*-1+($K19*IF(LEN($E19)=4,HLOOKUP($E19+AH$2,Vychodiská!$J$9:$BH$15,7),HLOOKUP(VALUE(RIGHT($E19,4))+AH$2,Vychodiská!$J$9:$BH$15,7,0)))*-1</f>
        <v>114452.09677442868</v>
      </c>
      <c r="AI19" s="73">
        <f>($F19*IF(LEN($E19)=4,HLOOKUP($E19+AI$2,Vychodiská!$J$9:$BH$15,2,0),HLOOKUP(VALUE(RIGHT($E19,4))+AI$2,Vychodiská!$J$9:$BH$15,2,0)))*-1+($G19*IF(LEN($E19)=4,HLOOKUP($E19+AI$2,Vychodiská!$J$9:$BH$15,3,0),HLOOKUP(VALUE(RIGHT($E19,4))+AI$2,Vychodiská!$J$9:$BH$15,3,0)))*-1+($H19*IF(LEN($E19)=4,HLOOKUP($E19+AI$2,Vychodiská!$J$9:$BH$15,4,0),HLOOKUP(VALUE(RIGHT($E19,4))+AI$2,Vychodiská!$J$9:$BH$15,4,0)))*-1+($I19*IF(LEN($E19)=4,HLOOKUP($E19+AI$2,Vychodiská!$J$9:$BH$15,5,0),HLOOKUP(VALUE(RIGHT($E19,4))+AI$2,Vychodiská!$J$9:$BH$15,5,0)))*-1+($J19*IF(LEN($E19)=4,HLOOKUP($E19+AI$2,Vychodiská!$J$9:$BH$15,6),HLOOKUP(VALUE(RIGHT($E19,4))+AI$2,Vychodiská!$J$9:$BH$15,6,0)))*-1+($K19*IF(LEN($E19)=4,HLOOKUP($E19+AI$2,Vychodiská!$J$9:$BH$15,7),HLOOKUP(VALUE(RIGHT($E19,4))+AI$2,Vychodiská!$J$9:$BH$15,7,0)))*-1</f>
        <v>115596.61774217295</v>
      </c>
      <c r="AJ19" s="73">
        <f>($F19*IF(LEN($E19)=4,HLOOKUP($E19+AJ$2,Vychodiská!$J$9:$BH$15,2,0),HLOOKUP(VALUE(RIGHT($E19,4))+AJ$2,Vychodiská!$J$9:$BH$15,2,0)))*-1+($G19*IF(LEN($E19)=4,HLOOKUP($E19+AJ$2,Vychodiská!$J$9:$BH$15,3,0),HLOOKUP(VALUE(RIGHT($E19,4))+AJ$2,Vychodiská!$J$9:$BH$15,3,0)))*-1+($H19*IF(LEN($E19)=4,HLOOKUP($E19+AJ$2,Vychodiská!$J$9:$BH$15,4,0),HLOOKUP(VALUE(RIGHT($E19,4))+AJ$2,Vychodiská!$J$9:$BH$15,4,0)))*-1+($I19*IF(LEN($E19)=4,HLOOKUP($E19+AJ$2,Vychodiská!$J$9:$BH$15,5,0),HLOOKUP(VALUE(RIGHT($E19,4))+AJ$2,Vychodiská!$J$9:$BH$15,5,0)))*-1+($J19*IF(LEN($E19)=4,HLOOKUP($E19+AJ$2,Vychodiská!$J$9:$BH$15,6),HLOOKUP(VALUE(RIGHT($E19,4))+AJ$2,Vychodiská!$J$9:$BH$15,6,0)))*-1+($K19*IF(LEN($E19)=4,HLOOKUP($E19+AJ$2,Vychodiská!$J$9:$BH$15,7),HLOOKUP(VALUE(RIGHT($E19,4))+AJ$2,Vychodiská!$J$9:$BH$15,7,0)))*-1</f>
        <v>117099.3737728212</v>
      </c>
      <c r="AK19" s="73">
        <f>($F19*IF(LEN($E19)=4,HLOOKUP($E19+AK$2,Vychodiská!$J$9:$BH$15,2,0),HLOOKUP(VALUE(RIGHT($E19,4))+AK$2,Vychodiská!$J$9:$BH$15,2,0)))*-1+($G19*IF(LEN($E19)=4,HLOOKUP($E19+AK$2,Vychodiská!$J$9:$BH$15,3,0),HLOOKUP(VALUE(RIGHT($E19,4))+AK$2,Vychodiská!$J$9:$BH$15,3,0)))*-1+($H19*IF(LEN($E19)=4,HLOOKUP($E19+AK$2,Vychodiská!$J$9:$BH$15,4,0),HLOOKUP(VALUE(RIGHT($E19,4))+AK$2,Vychodiská!$J$9:$BH$15,4,0)))*-1+($I19*IF(LEN($E19)=4,HLOOKUP($E19+AK$2,Vychodiská!$J$9:$BH$15,5,0),HLOOKUP(VALUE(RIGHT($E19,4))+AK$2,Vychodiská!$J$9:$BH$15,5,0)))*-1+($J19*IF(LEN($E19)=4,HLOOKUP($E19+AK$2,Vychodiská!$J$9:$BH$15,6),HLOOKUP(VALUE(RIGHT($E19,4))+AK$2,Vychodiská!$J$9:$BH$15,6,0)))*-1+($K19*IF(LEN($E19)=4,HLOOKUP($E19+AK$2,Vychodiská!$J$9:$BH$15,7),HLOOKUP(VALUE(RIGHT($E19,4))+AK$2,Vychodiská!$J$9:$BH$15,7,0)))*-1</f>
        <v>118621.66563186787</v>
      </c>
      <c r="AL19" s="73">
        <f>($F19*IF(LEN($E19)=4,HLOOKUP($E19+AL$2,Vychodiská!$J$9:$BH$15,2,0),HLOOKUP(VALUE(RIGHT($E19,4))+AL$2,Vychodiská!$J$9:$BH$15,2,0)))*-1+($G19*IF(LEN($E19)=4,HLOOKUP($E19+AL$2,Vychodiská!$J$9:$BH$15,3,0),HLOOKUP(VALUE(RIGHT($E19,4))+AL$2,Vychodiská!$J$9:$BH$15,3,0)))*-1+($H19*IF(LEN($E19)=4,HLOOKUP($E19+AL$2,Vychodiská!$J$9:$BH$15,4,0),HLOOKUP(VALUE(RIGHT($E19,4))+AL$2,Vychodiská!$J$9:$BH$15,4,0)))*-1+($I19*IF(LEN($E19)=4,HLOOKUP($E19+AL$2,Vychodiská!$J$9:$BH$15,5,0),HLOOKUP(VALUE(RIGHT($E19,4))+AL$2,Vychodiská!$J$9:$BH$15,5,0)))*-1+($J19*IF(LEN($E19)=4,HLOOKUP($E19+AL$2,Vychodiská!$J$9:$BH$15,6),HLOOKUP(VALUE(RIGHT($E19,4))+AL$2,Vychodiská!$J$9:$BH$15,6,0)))*-1+($K19*IF(LEN($E19)=4,HLOOKUP($E19+AL$2,Vychodiská!$J$9:$BH$15,7),HLOOKUP(VALUE(RIGHT($E19,4))+AL$2,Vychodiská!$J$9:$BH$15,7,0)))*-1</f>
        <v>120163.74728508212</v>
      </c>
      <c r="AM19" s="73">
        <f>($F19*IF(LEN($E19)=4,HLOOKUP($E19+AM$2,Vychodiská!$J$9:$BH$15,2,0),HLOOKUP(VALUE(RIGHT($E19,4))+AM$2,Vychodiská!$J$9:$BH$15,2,0)))*-1+($G19*IF(LEN($E19)=4,HLOOKUP($E19+AM$2,Vychodiská!$J$9:$BH$15,3,0),HLOOKUP(VALUE(RIGHT($E19,4))+AM$2,Vychodiská!$J$9:$BH$15,3,0)))*-1+($H19*IF(LEN($E19)=4,HLOOKUP($E19+AM$2,Vychodiská!$J$9:$BH$15,4,0),HLOOKUP(VALUE(RIGHT($E19,4))+AM$2,Vychodiská!$J$9:$BH$15,4,0)))*-1+($I19*IF(LEN($E19)=4,HLOOKUP($E19+AM$2,Vychodiská!$J$9:$BH$15,5,0),HLOOKUP(VALUE(RIGHT($E19,4))+AM$2,Vychodiská!$J$9:$BH$15,5,0)))*-1+($J19*IF(LEN($E19)=4,HLOOKUP($E19+AM$2,Vychodiská!$J$9:$BH$15,6),HLOOKUP(VALUE(RIGHT($E19,4))+AM$2,Vychodiská!$J$9:$BH$15,6,0)))*-1+($K19*IF(LEN($E19)=4,HLOOKUP($E19+AM$2,Vychodiská!$J$9:$BH$15,7),HLOOKUP(VALUE(RIGHT($E19,4))+AM$2,Vychodiská!$J$9:$BH$15,7,0)))*-1</f>
        <v>121725.87599978819</v>
      </c>
      <c r="AN19" s="73">
        <f>($F19*IF(LEN($E19)=4,HLOOKUP($E19+AN$2,Vychodiská!$J$9:$BH$15,2,0),HLOOKUP(VALUE(RIGHT($E19,4))+AN$2,Vychodiská!$J$9:$BH$15,2,0)))*-1+($G19*IF(LEN($E19)=4,HLOOKUP($E19+AN$2,Vychodiská!$J$9:$BH$15,3,0),HLOOKUP(VALUE(RIGHT($E19,4))+AN$2,Vychodiská!$J$9:$BH$15,3,0)))*-1+($H19*IF(LEN($E19)=4,HLOOKUP($E19+AN$2,Vychodiská!$J$9:$BH$15,4,0),HLOOKUP(VALUE(RIGHT($E19,4))+AN$2,Vychodiská!$J$9:$BH$15,4,0)))*-1+($I19*IF(LEN($E19)=4,HLOOKUP($E19+AN$2,Vychodiská!$J$9:$BH$15,5,0),HLOOKUP(VALUE(RIGHT($E19,4))+AN$2,Vychodiská!$J$9:$BH$15,5,0)))*-1+($J19*IF(LEN($E19)=4,HLOOKUP($E19+AN$2,Vychodiská!$J$9:$BH$15,6),HLOOKUP(VALUE(RIGHT($E19,4))+AN$2,Vychodiská!$J$9:$BH$15,6,0)))*-1+($K19*IF(LEN($E19)=4,HLOOKUP($E19+AN$2,Vychodiská!$J$9:$BH$15,7),HLOOKUP(VALUE(RIGHT($E19,4))+AN$2,Vychodiská!$J$9:$BH$15,7,0)))*-1</f>
        <v>123308.31238778542</v>
      </c>
      <c r="AO19" s="74">
        <f>($F19*IF(LEN($E19)=4,HLOOKUP($E19+AO$2,Vychodiská!$J$9:$BH$15,2,0),HLOOKUP(VALUE(RIGHT($E19,4))+AO$2,Vychodiská!$J$9:$BH$15,2,0)))*-1+($G19*IF(LEN($E19)=4,HLOOKUP($E19+AO$2,Vychodiská!$J$9:$BH$15,3,0),HLOOKUP(VALUE(RIGHT($E19,4))+AO$2,Vychodiská!$J$9:$BH$15,3,0)))*-1+($H19*IF(LEN($E19)=4,HLOOKUP($E19+AO$2,Vychodiská!$J$9:$BH$15,4,0),HLOOKUP(VALUE(RIGHT($E19,4))+AO$2,Vychodiská!$J$9:$BH$15,4,0)))*-1+($I19*IF(LEN($E19)=4,HLOOKUP($E19+AO$2,Vychodiská!$J$9:$BH$15,5,0),HLOOKUP(VALUE(RIGHT($E19,4))+AO$2,Vychodiská!$J$9:$BH$15,5,0)))*-1+($J19*IF(LEN($E19)=4,HLOOKUP($E19+AO$2,Vychodiská!$J$9:$BH$15,6),HLOOKUP(VALUE(RIGHT($E19,4))+AO$2,Vychodiská!$J$9:$BH$15,6,0)))*-1+($K19*IF(LEN($E19)=4,HLOOKUP($E19+AO$2,Vychodiská!$J$9:$BH$15,7),HLOOKUP(VALUE(RIGHT($E19,4))+AO$2,Vychodiská!$J$9:$BH$15,7,0)))*-1</f>
        <v>124911.32044882662</v>
      </c>
      <c r="AP19" s="73">
        <f t="shared" si="1"/>
        <v>88300.54936289115</v>
      </c>
      <c r="AQ19" s="73">
        <f>SUM($L19:M19)</f>
        <v>178102.20806495141</v>
      </c>
      <c r="AR19" s="73">
        <f>SUM($L19:N19)</f>
        <v>269430.4949649467</v>
      </c>
      <c r="AS19" s="73">
        <f>SUM($L19:O19)</f>
        <v>362311.36274224194</v>
      </c>
      <c r="AT19" s="73">
        <f>SUM($L19:P19)</f>
        <v>456306.80093286466</v>
      </c>
      <c r="AU19" s="73">
        <f>SUM($L19:Q19)</f>
        <v>551430.18438177486</v>
      </c>
      <c r="AV19" s="73">
        <f>SUM($L19:R19)</f>
        <v>647695.04843207204</v>
      </c>
      <c r="AW19" s="73">
        <f>SUM($L19:S19)</f>
        <v>745115.0908509728</v>
      </c>
      <c r="AX19" s="73">
        <f>SUM($L19:T19)</f>
        <v>843704.17377890029</v>
      </c>
      <c r="AY19" s="73">
        <f>SUM($L19:U19)</f>
        <v>943476.32570196292</v>
      </c>
      <c r="AZ19" s="73">
        <f>SUM($L19:V19)</f>
        <v>1044445.7434481024</v>
      </c>
      <c r="BA19" s="73">
        <f>SUM($L19:W19)</f>
        <v>1146626.7942071955</v>
      </c>
      <c r="BB19" s="73">
        <f>SUM($L19:X19)</f>
        <v>1250034.0175753976</v>
      </c>
      <c r="BC19" s="73">
        <f>SUM($L19:Y19)</f>
        <v>1354682.1276240184</v>
      </c>
      <c r="BD19" s="73">
        <f>SUM($L19:Z19)</f>
        <v>1460376.7187731252</v>
      </c>
      <c r="BE19" s="73">
        <f>SUM($L19:AA19)</f>
        <v>1567128.2558337231</v>
      </c>
      <c r="BF19" s="73">
        <f>SUM($L19:AB19)</f>
        <v>1674947.308264927</v>
      </c>
      <c r="BG19" s="73">
        <f>SUM($L19:AC19)</f>
        <v>1783844.5512204429</v>
      </c>
      <c r="BH19" s="73">
        <f>SUM($L19:AD19)</f>
        <v>1893830.7666055139</v>
      </c>
      <c r="BI19" s="73">
        <f>SUM($L19:AE19)</f>
        <v>2004916.8441444356</v>
      </c>
      <c r="BJ19" s="73">
        <f>SUM($L19:AF19)</f>
        <v>2117113.7824587468</v>
      </c>
      <c r="BK19" s="73">
        <f>SUM($L19:AG19)</f>
        <v>2230432.6901562009</v>
      </c>
      <c r="BL19" s="73">
        <f>SUM($L19:AH19)</f>
        <v>2344884.7869306295</v>
      </c>
      <c r="BM19" s="73">
        <f>SUM($L19:AI19)</f>
        <v>2460481.4046728024</v>
      </c>
      <c r="BN19" s="73">
        <f>SUM($L19:AJ19)</f>
        <v>2577580.7784456238</v>
      </c>
      <c r="BO19" s="73">
        <f>SUM($L19:AK19)</f>
        <v>2696202.4440774918</v>
      </c>
      <c r="BP19" s="73">
        <f>SUM($L19:AL19)</f>
        <v>2816366.1913625738</v>
      </c>
      <c r="BQ19" s="73">
        <f>SUM($L19:AM19)</f>
        <v>2938092.0673623621</v>
      </c>
      <c r="BR19" s="73">
        <f>SUM($L19:AN19)</f>
        <v>3061400.3797501475</v>
      </c>
      <c r="BS19" s="74">
        <f>SUM($L19:AO19)</f>
        <v>3186311.700198974</v>
      </c>
      <c r="BT19" s="76">
        <f>IF(CZ19=0,0,L19/((1+Vychodiská!$C$168)^emisie_ostatné!CZ19))</f>
        <v>72645.080486333289</v>
      </c>
      <c r="BU19" s="73">
        <f>IF(DA19=0,0,M19/((1+Vychodiská!$C$168)^emisie_ostatné!DA19))</f>
        <v>70361.949385334214</v>
      </c>
      <c r="BV19" s="73">
        <f>IF(DB19=0,0,N19/((1+Vychodiská!$C$168)^emisie_ostatné!DB19))</f>
        <v>68150.573833223709</v>
      </c>
      <c r="BW19" s="73">
        <f>IF(DC19=0,0,O19/((1+Vychodiská!$C$168)^emisie_ostatné!DC19))</f>
        <v>66008.698655608096</v>
      </c>
      <c r="BX19" s="73">
        <f>IF(DD19=0,0,P19/((1+Vychodiská!$C$168)^emisie_ostatné!DD19))</f>
        <v>63619.812418547997</v>
      </c>
      <c r="BY19" s="73">
        <f>IF(DE19=0,0,Q19/((1+Vychodiská!$C$168)^emisie_ostatné!DE19))</f>
        <v>61317.381111971968</v>
      </c>
      <c r="BZ19" s="73">
        <f>IF(DF19=0,0,R19/((1+Vychodiská!$C$168)^emisie_ostatné!DF19))</f>
        <v>59098.275890776793</v>
      </c>
      <c r="CA19" s="73">
        <f>IF(DG19=0,0,S19/((1+Vychodiská!$C$168)^emisie_ostatné!DG19))</f>
        <v>56959.481144253448</v>
      </c>
      <c r="CB19" s="73">
        <f>IF(DH19=0,0,T19/((1+Vychodiská!$C$168)^emisie_ostatné!DH19))</f>
        <v>54898.090398080472</v>
      </c>
      <c r="CC19" s="73">
        <f>IF(DI19=0,0,U19/((1+Vychodiská!$C$168)^emisie_ostatné!DI19))</f>
        <v>52911.302364626121</v>
      </c>
      <c r="CD19" s="73">
        <f>IF(DJ19=0,0,V19/((1+Vychodiská!$C$168)^emisie_ostatné!DJ19))</f>
        <v>50996.417136192045</v>
      </c>
      <c r="CE19" s="73">
        <f>IF(DK19=0,0,W19/((1+Vychodiská!$C$168)^emisie_ostatné!DK19))</f>
        <v>49150.832516025082</v>
      </c>
      <c r="CF19" s="73">
        <f>IF(DL19=0,0,X19/((1+Vychodiská!$C$168)^emisie_ostatné!DL19))</f>
        <v>47372.040482111799</v>
      </c>
      <c r="CG19" s="73">
        <f>IF(DM19=0,0,Y19/((1+Vychodiská!$C$168)^emisie_ostatné!DM19))</f>
        <v>45657.623778949659</v>
      </c>
      <c r="CH19" s="73">
        <f>IF(DN19=0,0,Z19/((1+Vychodiská!$C$168)^emisie_ostatné!DN19))</f>
        <v>43918.285730227763</v>
      </c>
      <c r="CI19" s="73">
        <f>IF(DO19=0,0,AA19/((1+Vychodiská!$C$168)^emisie_ostatné!DO19))</f>
        <v>42245.208178600042</v>
      </c>
      <c r="CJ19" s="73">
        <f>IF(DP19=0,0,AB19/((1+Vychodiská!$C$168)^emisie_ostatné!DP19))</f>
        <v>40635.866914653372</v>
      </c>
      <c r="CK19" s="73">
        <f>IF(DQ19=0,0,AC19/((1+Vychodiská!$C$168)^emisie_ostatné!DQ19))</f>
        <v>39087.833889333247</v>
      </c>
      <c r="CL19" s="73">
        <f>IF(DR19=0,0,AD19/((1+Vychodiská!$C$168)^emisie_ostatné!DR19))</f>
        <v>37598.773550691978</v>
      </c>
      <c r="CM19" s="73">
        <f>IF(DS19=0,0,AE19/((1+Vychodiská!$C$168)^emisie_ostatné!DS19))</f>
        <v>36166.43932018942</v>
      </c>
      <c r="CN19" s="73">
        <f>IF(DT19=0,0,AF19/((1+Vychodiská!$C$168)^emisie_ostatné!DT19))</f>
        <v>34788.670203229827</v>
      </c>
      <c r="CO19" s="73">
        <f>IF(DU19=0,0,AG19/((1+Vychodiská!$C$168)^emisie_ostatné!DU19))</f>
        <v>33463.387528821069</v>
      </c>
      <c r="CP19" s="73">
        <f>IF(DV19=0,0,AH19/((1+Vychodiská!$C$168)^emisie_ostatné!DV19))</f>
        <v>32188.591813437415</v>
      </c>
      <c r="CQ19" s="73">
        <f>IF(DW19=0,0,AI19/((1+Vychodiská!$C$168)^emisie_ostatné!DW19))</f>
        <v>30962.359744354078</v>
      </c>
      <c r="CR19" s="73">
        <f>IF(DX19=0,0,AJ19/((1+Vychodiská!$C$168)^emisie_ostatné!DX19))</f>
        <v>29871.305162886369</v>
      </c>
      <c r="CS19" s="73">
        <f>IF(DY19=0,0,AK19/((1+Vychodiská!$C$168)^emisie_ostatné!DY19))</f>
        <v>28818.697266670366</v>
      </c>
      <c r="CT19" s="73">
        <f>IF(DZ19=0,0,AL19/((1+Vychodiská!$C$168)^emisie_ostatné!DZ19))</f>
        <v>27803.181267749602</v>
      </c>
      <c r="CU19" s="73">
        <f>IF(EA19=0,0,AM19/((1+Vychodiská!$C$168)^emisie_ostatné!EA19))</f>
        <v>26823.450118314606</v>
      </c>
      <c r="CV19" s="73">
        <f>IF(EB19=0,0,AN19/((1+Vychodiská!$C$168)^emisie_ostatné!EB19))</f>
        <v>25878.242828431139</v>
      </c>
      <c r="CW19" s="74">
        <f>IF(EC19=0,0,AO19/((1+Vychodiská!$C$168)^emisie_ostatné!EC19))</f>
        <v>24966.342843048322</v>
      </c>
      <c r="CX19" s="77">
        <f t="shared" si="4"/>
        <v>1354364.1959626735</v>
      </c>
      <c r="CY19" s="73"/>
      <c r="CZ19" s="78">
        <f t="shared" si="2"/>
        <v>4</v>
      </c>
      <c r="DA19" s="78">
        <f t="shared" ref="DA19:EC19" si="19">IF(CZ19=0,0,IF(DA$2&gt;$D19,0,CZ19+1))</f>
        <v>5</v>
      </c>
      <c r="DB19" s="78">
        <f t="shared" si="19"/>
        <v>6</v>
      </c>
      <c r="DC19" s="78">
        <f t="shared" si="19"/>
        <v>7</v>
      </c>
      <c r="DD19" s="78">
        <f t="shared" si="19"/>
        <v>8</v>
      </c>
      <c r="DE19" s="78">
        <f t="shared" si="19"/>
        <v>9</v>
      </c>
      <c r="DF19" s="78">
        <f t="shared" si="19"/>
        <v>10</v>
      </c>
      <c r="DG19" s="78">
        <f t="shared" si="19"/>
        <v>11</v>
      </c>
      <c r="DH19" s="78">
        <f t="shared" si="19"/>
        <v>12</v>
      </c>
      <c r="DI19" s="78">
        <f t="shared" si="19"/>
        <v>13</v>
      </c>
      <c r="DJ19" s="78">
        <f t="shared" si="19"/>
        <v>14</v>
      </c>
      <c r="DK19" s="78">
        <f t="shared" si="19"/>
        <v>15</v>
      </c>
      <c r="DL19" s="78">
        <f t="shared" si="19"/>
        <v>16</v>
      </c>
      <c r="DM19" s="78">
        <f t="shared" si="19"/>
        <v>17</v>
      </c>
      <c r="DN19" s="78">
        <f t="shared" si="19"/>
        <v>18</v>
      </c>
      <c r="DO19" s="78">
        <f t="shared" si="19"/>
        <v>19</v>
      </c>
      <c r="DP19" s="78">
        <f t="shared" si="19"/>
        <v>20</v>
      </c>
      <c r="DQ19" s="78">
        <f t="shared" si="19"/>
        <v>21</v>
      </c>
      <c r="DR19" s="78">
        <f t="shared" si="19"/>
        <v>22</v>
      </c>
      <c r="DS19" s="78">
        <f t="shared" si="19"/>
        <v>23</v>
      </c>
      <c r="DT19" s="78">
        <f t="shared" si="19"/>
        <v>24</v>
      </c>
      <c r="DU19" s="78">
        <f t="shared" si="19"/>
        <v>25</v>
      </c>
      <c r="DV19" s="78">
        <f t="shared" si="19"/>
        <v>26</v>
      </c>
      <c r="DW19" s="78">
        <f t="shared" si="19"/>
        <v>27</v>
      </c>
      <c r="DX19" s="78">
        <f t="shared" si="19"/>
        <v>28</v>
      </c>
      <c r="DY19" s="78">
        <f t="shared" si="19"/>
        <v>29</v>
      </c>
      <c r="DZ19" s="78">
        <f t="shared" si="19"/>
        <v>30</v>
      </c>
      <c r="EA19" s="78">
        <f t="shared" si="19"/>
        <v>31</v>
      </c>
      <c r="EB19" s="78">
        <f t="shared" si="19"/>
        <v>32</v>
      </c>
      <c r="EC19" s="79">
        <f t="shared" si="19"/>
        <v>33</v>
      </c>
    </row>
    <row r="20" spans="1:133" s="80" customFormat="1" ht="31" customHeight="1" x14ac:dyDescent="0.35">
      <c r="A20" s="70">
        <v>18</v>
      </c>
      <c r="B20" s="71" t="s">
        <v>116</v>
      </c>
      <c r="C20" s="71" t="e">
        <f>INDEX(Data!$D$3:$D$29,MATCH(emisie_ostatné!A20,Data!$A$3:$A$29,0))</f>
        <v>#N/A</v>
      </c>
      <c r="D20" s="72" t="e">
        <f>INDEX(Data!$M$3:$M$29,MATCH(emisie_ostatné!A20,Data!$A$3:$A$29,0))</f>
        <v>#N/A</v>
      </c>
      <c r="E20" s="72" t="e">
        <f>INDEX(Data!$J$3:$J$29,MATCH(emisie_ostatné!A20,Data!$A$3:$A$29,0))</f>
        <v>#N/A</v>
      </c>
      <c r="F20" s="72" t="e">
        <f>INDEX(Data!$O$3:$O$29,MATCH(emisie_ostatné!A20,Data!$A$3:$A$29,0))</f>
        <v>#N/A</v>
      </c>
      <c r="G20" s="72" t="e">
        <f>INDEX(Data!$P$3:$P$29,MATCH(emisie_ostatné!A20,Data!$A$3:$A$29,0))</f>
        <v>#N/A</v>
      </c>
      <c r="H20" s="72" t="e">
        <f>INDEX(Data!$Q$3:$Q$29,MATCH(emisie_ostatné!A20,Data!$A$3:$A$29,0))</f>
        <v>#N/A</v>
      </c>
      <c r="I20" s="72" t="e">
        <f>INDEX(Data!$R$3:$R$29,MATCH(emisie_ostatné!A20,Data!$A$3:$A$29,0))</f>
        <v>#N/A</v>
      </c>
      <c r="J20" s="72" t="e">
        <f>INDEX(Data!$S$3:$S$29,MATCH(emisie_ostatné!A20,Data!$A$3:$A$29,0))</f>
        <v>#N/A</v>
      </c>
      <c r="K20" s="74" t="e">
        <f>INDEX(Data!$T$3:$T$29,MATCH(emisie_ostatné!A20,Data!$A$3:$A$29,0))</f>
        <v>#N/A</v>
      </c>
      <c r="L20" s="73" t="e">
        <f>($F20*IF(LEN($E20)=4,HLOOKUP($E20+L$2,Vychodiská!$J$9:$BH$15,2,0),HLOOKUP(VALUE(RIGHT($E20,4))+L$2,Vychodiská!$J$9:$BH$15,2,0)))*-1+($G20*IF(LEN($E20)=4,HLOOKUP($E20+L$2,Vychodiská!$J$9:$BH$15,3,0),HLOOKUP(VALUE(RIGHT($E20,4))+L$2,Vychodiská!$J$9:$BH$15,3,0)))*-1+($H20*IF(LEN($E20)=4,HLOOKUP($E20+L$2,Vychodiská!$J$9:$BH$15,4,0),HLOOKUP(VALUE(RIGHT($E20,4))+L$2,Vychodiská!$J$9:$BH$15,4,0)))*-1+($I20*IF(LEN($E20)=4,HLOOKUP($E20+L$2,Vychodiská!$J$9:$BH$15,5,0),HLOOKUP(VALUE(RIGHT($E20,4))+L$2,Vychodiská!$J$9:$BH$15,5,0)))*-1+($J20*IF(LEN($E20)=4,HLOOKUP($E20+L$2,Vychodiská!$J$9:$BH$15,6),HLOOKUP(VALUE(RIGHT($E20,4))+L$2,Vychodiská!$J$9:$BH$15,6,0)))*-1+($K20*IF(LEN($E20)=4,HLOOKUP($E20+L$2,Vychodiská!$J$9:$BH$15,7),HLOOKUP(VALUE(RIGHT($E20,4))+L$2,Vychodiská!$J$9:$BH$15,7,0)))*-1</f>
        <v>#N/A</v>
      </c>
      <c r="M20" s="73" t="e">
        <f>($F20*IF(LEN($E20)=4,HLOOKUP($E20+M$2,Vychodiská!$J$9:$BH$15,2,0),HLOOKUP(VALUE(RIGHT($E20,4))+M$2,Vychodiská!$J$9:$BH$15,2,0)))*-1+($G20*IF(LEN($E20)=4,HLOOKUP($E20+M$2,Vychodiská!$J$9:$BH$15,3,0),HLOOKUP(VALUE(RIGHT($E20,4))+M$2,Vychodiská!$J$9:$BH$15,3,0)))*-1+($H20*IF(LEN($E20)=4,HLOOKUP($E20+M$2,Vychodiská!$J$9:$BH$15,4,0),HLOOKUP(VALUE(RIGHT($E20,4))+M$2,Vychodiská!$J$9:$BH$15,4,0)))*-1+($I20*IF(LEN($E20)=4,HLOOKUP($E20+M$2,Vychodiská!$J$9:$BH$15,5,0),HLOOKUP(VALUE(RIGHT($E20,4))+M$2,Vychodiská!$J$9:$BH$15,5,0)))*-1+($J20*IF(LEN($E20)=4,HLOOKUP($E20+M$2,Vychodiská!$J$9:$BH$15,6),HLOOKUP(VALUE(RIGHT($E20,4))+M$2,Vychodiská!$J$9:$BH$15,6,0)))*-1+($K20*IF(LEN($E20)=4,HLOOKUP($E20+M$2,Vychodiská!$J$9:$BH$15,7),HLOOKUP(VALUE(RIGHT($E20,4))+M$2,Vychodiská!$J$9:$BH$15,7,0)))*-1</f>
        <v>#N/A</v>
      </c>
      <c r="N20" s="73" t="e">
        <f>($F20*IF(LEN($E20)=4,HLOOKUP($E20+N$2,Vychodiská!$J$9:$BH$15,2,0),HLOOKUP(VALUE(RIGHT($E20,4))+N$2,Vychodiská!$J$9:$BH$15,2,0)))*-1+($G20*IF(LEN($E20)=4,HLOOKUP($E20+N$2,Vychodiská!$J$9:$BH$15,3,0),HLOOKUP(VALUE(RIGHT($E20,4))+N$2,Vychodiská!$J$9:$BH$15,3,0)))*-1+($H20*IF(LEN($E20)=4,HLOOKUP($E20+N$2,Vychodiská!$J$9:$BH$15,4,0),HLOOKUP(VALUE(RIGHT($E20,4))+N$2,Vychodiská!$J$9:$BH$15,4,0)))*-1+($I20*IF(LEN($E20)=4,HLOOKUP($E20+N$2,Vychodiská!$J$9:$BH$15,5,0),HLOOKUP(VALUE(RIGHT($E20,4))+N$2,Vychodiská!$J$9:$BH$15,5,0)))*-1+($J20*IF(LEN($E20)=4,HLOOKUP($E20+N$2,Vychodiská!$J$9:$BH$15,6),HLOOKUP(VALUE(RIGHT($E20,4))+N$2,Vychodiská!$J$9:$BH$15,6,0)))*-1+($K20*IF(LEN($E20)=4,HLOOKUP($E20+N$2,Vychodiská!$J$9:$BH$15,7),HLOOKUP(VALUE(RIGHT($E20,4))+N$2,Vychodiská!$J$9:$BH$15,7,0)))*-1</f>
        <v>#N/A</v>
      </c>
      <c r="O20" s="73" t="e">
        <f>($F20*IF(LEN($E20)=4,HLOOKUP($E20+O$2,Vychodiská!$J$9:$BH$15,2,0),HLOOKUP(VALUE(RIGHT($E20,4))+O$2,Vychodiská!$J$9:$BH$15,2,0)))*-1+($G20*IF(LEN($E20)=4,HLOOKUP($E20+O$2,Vychodiská!$J$9:$BH$15,3,0),HLOOKUP(VALUE(RIGHT($E20,4))+O$2,Vychodiská!$J$9:$BH$15,3,0)))*-1+($H20*IF(LEN($E20)=4,HLOOKUP($E20+O$2,Vychodiská!$J$9:$BH$15,4,0),HLOOKUP(VALUE(RIGHT($E20,4))+O$2,Vychodiská!$J$9:$BH$15,4,0)))*-1+($I20*IF(LEN($E20)=4,HLOOKUP($E20+O$2,Vychodiská!$J$9:$BH$15,5,0),HLOOKUP(VALUE(RIGHT($E20,4))+O$2,Vychodiská!$J$9:$BH$15,5,0)))*-1+($J20*IF(LEN($E20)=4,HLOOKUP($E20+O$2,Vychodiská!$J$9:$BH$15,6),HLOOKUP(VALUE(RIGHT($E20,4))+O$2,Vychodiská!$J$9:$BH$15,6,0)))*-1+($K20*IF(LEN($E20)=4,HLOOKUP($E20+O$2,Vychodiská!$J$9:$BH$15,7),HLOOKUP(VALUE(RIGHT($E20,4))+O$2,Vychodiská!$J$9:$BH$15,7,0)))*-1</f>
        <v>#N/A</v>
      </c>
      <c r="P20" s="73" t="e">
        <f>($F20*IF(LEN($E20)=4,HLOOKUP($E20+P$2,Vychodiská!$J$9:$BH$15,2,0),HLOOKUP(VALUE(RIGHT($E20,4))+P$2,Vychodiská!$J$9:$BH$15,2,0)))*-1+($G20*IF(LEN($E20)=4,HLOOKUP($E20+P$2,Vychodiská!$J$9:$BH$15,3,0),HLOOKUP(VALUE(RIGHT($E20,4))+P$2,Vychodiská!$J$9:$BH$15,3,0)))*-1+($H20*IF(LEN($E20)=4,HLOOKUP($E20+P$2,Vychodiská!$J$9:$BH$15,4,0),HLOOKUP(VALUE(RIGHT($E20,4))+P$2,Vychodiská!$J$9:$BH$15,4,0)))*-1+($I20*IF(LEN($E20)=4,HLOOKUP($E20+P$2,Vychodiská!$J$9:$BH$15,5,0),HLOOKUP(VALUE(RIGHT($E20,4))+P$2,Vychodiská!$J$9:$BH$15,5,0)))*-1+($J20*IF(LEN($E20)=4,HLOOKUP($E20+P$2,Vychodiská!$J$9:$BH$15,6),HLOOKUP(VALUE(RIGHT($E20,4))+P$2,Vychodiská!$J$9:$BH$15,6,0)))*-1+($K20*IF(LEN($E20)=4,HLOOKUP($E20+P$2,Vychodiská!$J$9:$BH$15,7),HLOOKUP(VALUE(RIGHT($E20,4))+P$2,Vychodiská!$J$9:$BH$15,7,0)))*-1</f>
        <v>#N/A</v>
      </c>
      <c r="Q20" s="73" t="e">
        <f>($F20*IF(LEN($E20)=4,HLOOKUP($E20+Q$2,Vychodiská!$J$9:$BH$15,2,0),HLOOKUP(VALUE(RIGHT($E20,4))+Q$2,Vychodiská!$J$9:$BH$15,2,0)))*-1+($G20*IF(LEN($E20)=4,HLOOKUP($E20+Q$2,Vychodiská!$J$9:$BH$15,3,0),HLOOKUP(VALUE(RIGHT($E20,4))+Q$2,Vychodiská!$J$9:$BH$15,3,0)))*-1+($H20*IF(LEN($E20)=4,HLOOKUP($E20+Q$2,Vychodiská!$J$9:$BH$15,4,0),HLOOKUP(VALUE(RIGHT($E20,4))+Q$2,Vychodiská!$J$9:$BH$15,4,0)))*-1+($I20*IF(LEN($E20)=4,HLOOKUP($E20+Q$2,Vychodiská!$J$9:$BH$15,5,0),HLOOKUP(VALUE(RIGHT($E20,4))+Q$2,Vychodiská!$J$9:$BH$15,5,0)))*-1+($J20*IF(LEN($E20)=4,HLOOKUP($E20+Q$2,Vychodiská!$J$9:$BH$15,6),HLOOKUP(VALUE(RIGHT($E20,4))+Q$2,Vychodiská!$J$9:$BH$15,6,0)))*-1+($K20*IF(LEN($E20)=4,HLOOKUP($E20+Q$2,Vychodiská!$J$9:$BH$15,7),HLOOKUP(VALUE(RIGHT($E20,4))+Q$2,Vychodiská!$J$9:$BH$15,7,0)))*-1</f>
        <v>#N/A</v>
      </c>
      <c r="R20" s="73" t="e">
        <f>($F20*IF(LEN($E20)=4,HLOOKUP($E20+R$2,Vychodiská!$J$9:$BH$15,2,0),HLOOKUP(VALUE(RIGHT($E20,4))+R$2,Vychodiská!$J$9:$BH$15,2,0)))*-1+($G20*IF(LEN($E20)=4,HLOOKUP($E20+R$2,Vychodiská!$J$9:$BH$15,3,0),HLOOKUP(VALUE(RIGHT($E20,4))+R$2,Vychodiská!$J$9:$BH$15,3,0)))*-1+($H20*IF(LEN($E20)=4,HLOOKUP($E20+R$2,Vychodiská!$J$9:$BH$15,4,0),HLOOKUP(VALUE(RIGHT($E20,4))+R$2,Vychodiská!$J$9:$BH$15,4,0)))*-1+($I20*IF(LEN($E20)=4,HLOOKUP($E20+R$2,Vychodiská!$J$9:$BH$15,5,0),HLOOKUP(VALUE(RIGHT($E20,4))+R$2,Vychodiská!$J$9:$BH$15,5,0)))*-1+($J20*IF(LEN($E20)=4,HLOOKUP($E20+R$2,Vychodiská!$J$9:$BH$15,6),HLOOKUP(VALUE(RIGHT($E20,4))+R$2,Vychodiská!$J$9:$BH$15,6,0)))*-1+($K20*IF(LEN($E20)=4,HLOOKUP($E20+R$2,Vychodiská!$J$9:$BH$15,7),HLOOKUP(VALUE(RIGHT($E20,4))+R$2,Vychodiská!$J$9:$BH$15,7,0)))*-1</f>
        <v>#N/A</v>
      </c>
      <c r="S20" s="73" t="e">
        <f>($F20*IF(LEN($E20)=4,HLOOKUP($E20+S$2,Vychodiská!$J$9:$BH$15,2,0),HLOOKUP(VALUE(RIGHT($E20,4))+S$2,Vychodiská!$J$9:$BH$15,2,0)))*-1+($G20*IF(LEN($E20)=4,HLOOKUP($E20+S$2,Vychodiská!$J$9:$BH$15,3,0),HLOOKUP(VALUE(RIGHT($E20,4))+S$2,Vychodiská!$J$9:$BH$15,3,0)))*-1+($H20*IF(LEN($E20)=4,HLOOKUP($E20+S$2,Vychodiská!$J$9:$BH$15,4,0),HLOOKUP(VALUE(RIGHT($E20,4))+S$2,Vychodiská!$J$9:$BH$15,4,0)))*-1+($I20*IF(LEN($E20)=4,HLOOKUP($E20+S$2,Vychodiská!$J$9:$BH$15,5,0),HLOOKUP(VALUE(RIGHT($E20,4))+S$2,Vychodiská!$J$9:$BH$15,5,0)))*-1+($J20*IF(LEN($E20)=4,HLOOKUP($E20+S$2,Vychodiská!$J$9:$BH$15,6),HLOOKUP(VALUE(RIGHT($E20,4))+S$2,Vychodiská!$J$9:$BH$15,6,0)))*-1+($K20*IF(LEN($E20)=4,HLOOKUP($E20+S$2,Vychodiská!$J$9:$BH$15,7),HLOOKUP(VALUE(RIGHT($E20,4))+S$2,Vychodiská!$J$9:$BH$15,7,0)))*-1</f>
        <v>#N/A</v>
      </c>
      <c r="T20" s="73" t="e">
        <f>($F20*IF(LEN($E20)=4,HLOOKUP($E20+T$2,Vychodiská!$J$9:$BH$15,2,0),HLOOKUP(VALUE(RIGHT($E20,4))+T$2,Vychodiská!$J$9:$BH$15,2,0)))*-1+($G20*IF(LEN($E20)=4,HLOOKUP($E20+T$2,Vychodiská!$J$9:$BH$15,3,0),HLOOKUP(VALUE(RIGHT($E20,4))+T$2,Vychodiská!$J$9:$BH$15,3,0)))*-1+($H20*IF(LEN($E20)=4,HLOOKUP($E20+T$2,Vychodiská!$J$9:$BH$15,4,0),HLOOKUP(VALUE(RIGHT($E20,4))+T$2,Vychodiská!$J$9:$BH$15,4,0)))*-1+($I20*IF(LEN($E20)=4,HLOOKUP($E20+T$2,Vychodiská!$J$9:$BH$15,5,0),HLOOKUP(VALUE(RIGHT($E20,4))+T$2,Vychodiská!$J$9:$BH$15,5,0)))*-1+($J20*IF(LEN($E20)=4,HLOOKUP($E20+T$2,Vychodiská!$J$9:$BH$15,6),HLOOKUP(VALUE(RIGHT($E20,4))+T$2,Vychodiská!$J$9:$BH$15,6,0)))*-1+($K20*IF(LEN($E20)=4,HLOOKUP($E20+T$2,Vychodiská!$J$9:$BH$15,7),HLOOKUP(VALUE(RIGHT($E20,4))+T$2,Vychodiská!$J$9:$BH$15,7,0)))*-1</f>
        <v>#N/A</v>
      </c>
      <c r="U20" s="73" t="e">
        <f>($F20*IF(LEN($E20)=4,HLOOKUP($E20+U$2,Vychodiská!$J$9:$BH$15,2,0),HLOOKUP(VALUE(RIGHT($E20,4))+U$2,Vychodiská!$J$9:$BH$15,2,0)))*-1+($G20*IF(LEN($E20)=4,HLOOKUP($E20+U$2,Vychodiská!$J$9:$BH$15,3,0),HLOOKUP(VALUE(RIGHT($E20,4))+U$2,Vychodiská!$J$9:$BH$15,3,0)))*-1+($H20*IF(LEN($E20)=4,HLOOKUP($E20+U$2,Vychodiská!$J$9:$BH$15,4,0),HLOOKUP(VALUE(RIGHT($E20,4))+U$2,Vychodiská!$J$9:$BH$15,4,0)))*-1+($I20*IF(LEN($E20)=4,HLOOKUP($E20+U$2,Vychodiská!$J$9:$BH$15,5,0),HLOOKUP(VALUE(RIGHT($E20,4))+U$2,Vychodiská!$J$9:$BH$15,5,0)))*-1+($J20*IF(LEN($E20)=4,HLOOKUP($E20+U$2,Vychodiská!$J$9:$BH$15,6),HLOOKUP(VALUE(RIGHT($E20,4))+U$2,Vychodiská!$J$9:$BH$15,6,0)))*-1+($K20*IF(LEN($E20)=4,HLOOKUP($E20+U$2,Vychodiská!$J$9:$BH$15,7),HLOOKUP(VALUE(RIGHT($E20,4))+U$2,Vychodiská!$J$9:$BH$15,7,0)))*-1</f>
        <v>#N/A</v>
      </c>
      <c r="V20" s="73" t="e">
        <f>($F20*IF(LEN($E20)=4,HLOOKUP($E20+V$2,Vychodiská!$J$9:$BH$15,2,0),HLOOKUP(VALUE(RIGHT($E20,4))+V$2,Vychodiská!$J$9:$BH$15,2,0)))*-1+($G20*IF(LEN($E20)=4,HLOOKUP($E20+V$2,Vychodiská!$J$9:$BH$15,3,0),HLOOKUP(VALUE(RIGHT($E20,4))+V$2,Vychodiská!$J$9:$BH$15,3,0)))*-1+($H20*IF(LEN($E20)=4,HLOOKUP($E20+V$2,Vychodiská!$J$9:$BH$15,4,0),HLOOKUP(VALUE(RIGHT($E20,4))+V$2,Vychodiská!$J$9:$BH$15,4,0)))*-1+($I20*IF(LEN($E20)=4,HLOOKUP($E20+V$2,Vychodiská!$J$9:$BH$15,5,0),HLOOKUP(VALUE(RIGHT($E20,4))+V$2,Vychodiská!$J$9:$BH$15,5,0)))*-1+($J20*IF(LEN($E20)=4,HLOOKUP($E20+V$2,Vychodiská!$J$9:$BH$15,6),HLOOKUP(VALUE(RIGHT($E20,4))+V$2,Vychodiská!$J$9:$BH$15,6,0)))*-1+($K20*IF(LEN($E20)=4,HLOOKUP($E20+V$2,Vychodiská!$J$9:$BH$15,7),HLOOKUP(VALUE(RIGHT($E20,4))+V$2,Vychodiská!$J$9:$BH$15,7,0)))*-1</f>
        <v>#N/A</v>
      </c>
      <c r="W20" s="73" t="e">
        <f>($F20*IF(LEN($E20)=4,HLOOKUP($E20+W$2,Vychodiská!$J$9:$BH$15,2,0),HLOOKUP(VALUE(RIGHT($E20,4))+W$2,Vychodiská!$J$9:$BH$15,2,0)))*-1+($G20*IF(LEN($E20)=4,HLOOKUP($E20+W$2,Vychodiská!$J$9:$BH$15,3,0),HLOOKUP(VALUE(RIGHT($E20,4))+W$2,Vychodiská!$J$9:$BH$15,3,0)))*-1+($H20*IF(LEN($E20)=4,HLOOKUP($E20+W$2,Vychodiská!$J$9:$BH$15,4,0),HLOOKUP(VALUE(RIGHT($E20,4))+W$2,Vychodiská!$J$9:$BH$15,4,0)))*-1+($I20*IF(LEN($E20)=4,HLOOKUP($E20+W$2,Vychodiská!$J$9:$BH$15,5,0),HLOOKUP(VALUE(RIGHT($E20,4))+W$2,Vychodiská!$J$9:$BH$15,5,0)))*-1+($J20*IF(LEN($E20)=4,HLOOKUP($E20+W$2,Vychodiská!$J$9:$BH$15,6),HLOOKUP(VALUE(RIGHT($E20,4))+W$2,Vychodiská!$J$9:$BH$15,6,0)))*-1+($K20*IF(LEN($E20)=4,HLOOKUP($E20+W$2,Vychodiská!$J$9:$BH$15,7),HLOOKUP(VALUE(RIGHT($E20,4))+W$2,Vychodiská!$J$9:$BH$15,7,0)))*-1</f>
        <v>#N/A</v>
      </c>
      <c r="X20" s="73" t="e">
        <f>($F20*IF(LEN($E20)=4,HLOOKUP($E20+X$2,Vychodiská!$J$9:$BH$15,2,0),HLOOKUP(VALUE(RIGHT($E20,4))+X$2,Vychodiská!$J$9:$BH$15,2,0)))*-1+($G20*IF(LEN($E20)=4,HLOOKUP($E20+X$2,Vychodiská!$J$9:$BH$15,3,0),HLOOKUP(VALUE(RIGHT($E20,4))+X$2,Vychodiská!$J$9:$BH$15,3,0)))*-1+($H20*IF(LEN($E20)=4,HLOOKUP($E20+X$2,Vychodiská!$J$9:$BH$15,4,0),HLOOKUP(VALUE(RIGHT($E20,4))+X$2,Vychodiská!$J$9:$BH$15,4,0)))*-1+($I20*IF(LEN($E20)=4,HLOOKUP($E20+X$2,Vychodiská!$J$9:$BH$15,5,0),HLOOKUP(VALUE(RIGHT($E20,4))+X$2,Vychodiská!$J$9:$BH$15,5,0)))*-1+($J20*IF(LEN($E20)=4,HLOOKUP($E20+X$2,Vychodiská!$J$9:$BH$15,6),HLOOKUP(VALUE(RIGHT($E20,4))+X$2,Vychodiská!$J$9:$BH$15,6,0)))*-1+($K20*IF(LEN($E20)=4,HLOOKUP($E20+X$2,Vychodiská!$J$9:$BH$15,7),HLOOKUP(VALUE(RIGHT($E20,4))+X$2,Vychodiská!$J$9:$BH$15,7,0)))*-1</f>
        <v>#N/A</v>
      </c>
      <c r="Y20" s="73" t="e">
        <f>($F20*IF(LEN($E20)=4,HLOOKUP($E20+Y$2,Vychodiská!$J$9:$BH$15,2,0),HLOOKUP(VALUE(RIGHT($E20,4))+Y$2,Vychodiská!$J$9:$BH$15,2,0)))*-1+($G20*IF(LEN($E20)=4,HLOOKUP($E20+Y$2,Vychodiská!$J$9:$BH$15,3,0),HLOOKUP(VALUE(RIGHT($E20,4))+Y$2,Vychodiská!$J$9:$BH$15,3,0)))*-1+($H20*IF(LEN($E20)=4,HLOOKUP($E20+Y$2,Vychodiská!$J$9:$BH$15,4,0),HLOOKUP(VALUE(RIGHT($E20,4))+Y$2,Vychodiská!$J$9:$BH$15,4,0)))*-1+($I20*IF(LEN($E20)=4,HLOOKUP($E20+Y$2,Vychodiská!$J$9:$BH$15,5,0),HLOOKUP(VALUE(RIGHT($E20,4))+Y$2,Vychodiská!$J$9:$BH$15,5,0)))*-1+($J20*IF(LEN($E20)=4,HLOOKUP($E20+Y$2,Vychodiská!$J$9:$BH$15,6),HLOOKUP(VALUE(RIGHT($E20,4))+Y$2,Vychodiská!$J$9:$BH$15,6,0)))*-1+($K20*IF(LEN($E20)=4,HLOOKUP($E20+Y$2,Vychodiská!$J$9:$BH$15,7),HLOOKUP(VALUE(RIGHT($E20,4))+Y$2,Vychodiská!$J$9:$BH$15,7,0)))*-1</f>
        <v>#N/A</v>
      </c>
      <c r="Z20" s="73" t="e">
        <f>($F20*IF(LEN($E20)=4,HLOOKUP($E20+Z$2,Vychodiská!$J$9:$BH$15,2,0),HLOOKUP(VALUE(RIGHT($E20,4))+Z$2,Vychodiská!$J$9:$BH$15,2,0)))*-1+($G20*IF(LEN($E20)=4,HLOOKUP($E20+Z$2,Vychodiská!$J$9:$BH$15,3,0),HLOOKUP(VALUE(RIGHT($E20,4))+Z$2,Vychodiská!$J$9:$BH$15,3,0)))*-1+($H20*IF(LEN($E20)=4,HLOOKUP($E20+Z$2,Vychodiská!$J$9:$BH$15,4,0),HLOOKUP(VALUE(RIGHT($E20,4))+Z$2,Vychodiská!$J$9:$BH$15,4,0)))*-1+($I20*IF(LEN($E20)=4,HLOOKUP($E20+Z$2,Vychodiská!$J$9:$BH$15,5,0),HLOOKUP(VALUE(RIGHT($E20,4))+Z$2,Vychodiská!$J$9:$BH$15,5,0)))*-1+($J20*IF(LEN($E20)=4,HLOOKUP($E20+Z$2,Vychodiská!$J$9:$BH$15,6),HLOOKUP(VALUE(RIGHT($E20,4))+Z$2,Vychodiská!$J$9:$BH$15,6,0)))*-1+($K20*IF(LEN($E20)=4,HLOOKUP($E20+Z$2,Vychodiská!$J$9:$BH$15,7),HLOOKUP(VALUE(RIGHT($E20,4))+Z$2,Vychodiská!$J$9:$BH$15,7,0)))*-1</f>
        <v>#N/A</v>
      </c>
      <c r="AA20" s="73" t="e">
        <f>($F20*IF(LEN($E20)=4,HLOOKUP($E20+AA$2,Vychodiská!$J$9:$BH$15,2,0),HLOOKUP(VALUE(RIGHT($E20,4))+AA$2,Vychodiská!$J$9:$BH$15,2,0)))*-1+($G20*IF(LEN($E20)=4,HLOOKUP($E20+AA$2,Vychodiská!$J$9:$BH$15,3,0),HLOOKUP(VALUE(RIGHT($E20,4))+AA$2,Vychodiská!$J$9:$BH$15,3,0)))*-1+($H20*IF(LEN($E20)=4,HLOOKUP($E20+AA$2,Vychodiská!$J$9:$BH$15,4,0),HLOOKUP(VALUE(RIGHT($E20,4))+AA$2,Vychodiská!$J$9:$BH$15,4,0)))*-1+($I20*IF(LEN($E20)=4,HLOOKUP($E20+AA$2,Vychodiská!$J$9:$BH$15,5,0),HLOOKUP(VALUE(RIGHT($E20,4))+AA$2,Vychodiská!$J$9:$BH$15,5,0)))*-1+($J20*IF(LEN($E20)=4,HLOOKUP($E20+AA$2,Vychodiská!$J$9:$BH$15,6),HLOOKUP(VALUE(RIGHT($E20,4))+AA$2,Vychodiská!$J$9:$BH$15,6,0)))*-1+($K20*IF(LEN($E20)=4,HLOOKUP($E20+AA$2,Vychodiská!$J$9:$BH$15,7),HLOOKUP(VALUE(RIGHT($E20,4))+AA$2,Vychodiská!$J$9:$BH$15,7,0)))*-1</f>
        <v>#N/A</v>
      </c>
      <c r="AB20" s="73" t="e">
        <f>($F20*IF(LEN($E20)=4,HLOOKUP($E20+AB$2,Vychodiská!$J$9:$BH$15,2,0),HLOOKUP(VALUE(RIGHT($E20,4))+AB$2,Vychodiská!$J$9:$BH$15,2,0)))*-1+($G20*IF(LEN($E20)=4,HLOOKUP($E20+AB$2,Vychodiská!$J$9:$BH$15,3,0),HLOOKUP(VALUE(RIGHT($E20,4))+AB$2,Vychodiská!$J$9:$BH$15,3,0)))*-1+($H20*IF(LEN($E20)=4,HLOOKUP($E20+AB$2,Vychodiská!$J$9:$BH$15,4,0),HLOOKUP(VALUE(RIGHT($E20,4))+AB$2,Vychodiská!$J$9:$BH$15,4,0)))*-1+($I20*IF(LEN($E20)=4,HLOOKUP($E20+AB$2,Vychodiská!$J$9:$BH$15,5,0),HLOOKUP(VALUE(RIGHT($E20,4))+AB$2,Vychodiská!$J$9:$BH$15,5,0)))*-1+($J20*IF(LEN($E20)=4,HLOOKUP($E20+AB$2,Vychodiská!$J$9:$BH$15,6),HLOOKUP(VALUE(RIGHT($E20,4))+AB$2,Vychodiská!$J$9:$BH$15,6,0)))*-1+($K20*IF(LEN($E20)=4,HLOOKUP($E20+AB$2,Vychodiská!$J$9:$BH$15,7),HLOOKUP(VALUE(RIGHT($E20,4))+AB$2,Vychodiská!$J$9:$BH$15,7,0)))*-1</f>
        <v>#N/A</v>
      </c>
      <c r="AC20" s="73" t="e">
        <f>($F20*IF(LEN($E20)=4,HLOOKUP($E20+AC$2,Vychodiská!$J$9:$BH$15,2,0),HLOOKUP(VALUE(RIGHT($E20,4))+AC$2,Vychodiská!$J$9:$BH$15,2,0)))*-1+($G20*IF(LEN($E20)=4,HLOOKUP($E20+AC$2,Vychodiská!$J$9:$BH$15,3,0),HLOOKUP(VALUE(RIGHT($E20,4))+AC$2,Vychodiská!$J$9:$BH$15,3,0)))*-1+($H20*IF(LEN($E20)=4,HLOOKUP($E20+AC$2,Vychodiská!$J$9:$BH$15,4,0),HLOOKUP(VALUE(RIGHT($E20,4))+AC$2,Vychodiská!$J$9:$BH$15,4,0)))*-1+($I20*IF(LEN($E20)=4,HLOOKUP($E20+AC$2,Vychodiská!$J$9:$BH$15,5,0),HLOOKUP(VALUE(RIGHT($E20,4))+AC$2,Vychodiská!$J$9:$BH$15,5,0)))*-1+($J20*IF(LEN($E20)=4,HLOOKUP($E20+AC$2,Vychodiská!$J$9:$BH$15,6),HLOOKUP(VALUE(RIGHT($E20,4))+AC$2,Vychodiská!$J$9:$BH$15,6,0)))*-1+($K20*IF(LEN($E20)=4,HLOOKUP($E20+AC$2,Vychodiská!$J$9:$BH$15,7),HLOOKUP(VALUE(RIGHT($E20,4))+AC$2,Vychodiská!$J$9:$BH$15,7,0)))*-1</f>
        <v>#N/A</v>
      </c>
      <c r="AD20" s="73" t="e">
        <f>($F20*IF(LEN($E20)=4,HLOOKUP($E20+AD$2,Vychodiská!$J$9:$BH$15,2,0),HLOOKUP(VALUE(RIGHT($E20,4))+AD$2,Vychodiská!$J$9:$BH$15,2,0)))*-1+($G20*IF(LEN($E20)=4,HLOOKUP($E20+AD$2,Vychodiská!$J$9:$BH$15,3,0),HLOOKUP(VALUE(RIGHT($E20,4))+AD$2,Vychodiská!$J$9:$BH$15,3,0)))*-1+($H20*IF(LEN($E20)=4,HLOOKUP($E20+AD$2,Vychodiská!$J$9:$BH$15,4,0),HLOOKUP(VALUE(RIGHT($E20,4))+AD$2,Vychodiská!$J$9:$BH$15,4,0)))*-1+($I20*IF(LEN($E20)=4,HLOOKUP($E20+AD$2,Vychodiská!$J$9:$BH$15,5,0),HLOOKUP(VALUE(RIGHT($E20,4))+AD$2,Vychodiská!$J$9:$BH$15,5,0)))*-1+($J20*IF(LEN($E20)=4,HLOOKUP($E20+AD$2,Vychodiská!$J$9:$BH$15,6),HLOOKUP(VALUE(RIGHT($E20,4))+AD$2,Vychodiská!$J$9:$BH$15,6,0)))*-1+($K20*IF(LEN($E20)=4,HLOOKUP($E20+AD$2,Vychodiská!$J$9:$BH$15,7),HLOOKUP(VALUE(RIGHT($E20,4))+AD$2,Vychodiská!$J$9:$BH$15,7,0)))*-1</f>
        <v>#N/A</v>
      </c>
      <c r="AE20" s="73" t="e">
        <f>($F20*IF(LEN($E20)=4,HLOOKUP($E20+AE$2,Vychodiská!$J$9:$BH$15,2,0),HLOOKUP(VALUE(RIGHT($E20,4))+AE$2,Vychodiská!$J$9:$BH$15,2,0)))*-1+($G20*IF(LEN($E20)=4,HLOOKUP($E20+AE$2,Vychodiská!$J$9:$BH$15,3,0),HLOOKUP(VALUE(RIGHT($E20,4))+AE$2,Vychodiská!$J$9:$BH$15,3,0)))*-1+($H20*IF(LEN($E20)=4,HLOOKUP($E20+AE$2,Vychodiská!$J$9:$BH$15,4,0),HLOOKUP(VALUE(RIGHT($E20,4))+AE$2,Vychodiská!$J$9:$BH$15,4,0)))*-1+($I20*IF(LEN($E20)=4,HLOOKUP($E20+AE$2,Vychodiská!$J$9:$BH$15,5,0),HLOOKUP(VALUE(RIGHT($E20,4))+AE$2,Vychodiská!$J$9:$BH$15,5,0)))*-1+($J20*IF(LEN($E20)=4,HLOOKUP($E20+AE$2,Vychodiská!$J$9:$BH$15,6),HLOOKUP(VALUE(RIGHT($E20,4))+AE$2,Vychodiská!$J$9:$BH$15,6,0)))*-1+($K20*IF(LEN($E20)=4,HLOOKUP($E20+AE$2,Vychodiská!$J$9:$BH$15,7),HLOOKUP(VALUE(RIGHT($E20,4))+AE$2,Vychodiská!$J$9:$BH$15,7,0)))*-1</f>
        <v>#N/A</v>
      </c>
      <c r="AF20" s="73" t="e">
        <f>($F20*IF(LEN($E20)=4,HLOOKUP($E20+AF$2,Vychodiská!$J$9:$BH$15,2,0),HLOOKUP(VALUE(RIGHT($E20,4))+AF$2,Vychodiská!$J$9:$BH$15,2,0)))*-1+($G20*IF(LEN($E20)=4,HLOOKUP($E20+AF$2,Vychodiská!$J$9:$BH$15,3,0),HLOOKUP(VALUE(RIGHT($E20,4))+AF$2,Vychodiská!$J$9:$BH$15,3,0)))*-1+($H20*IF(LEN($E20)=4,HLOOKUP($E20+AF$2,Vychodiská!$J$9:$BH$15,4,0),HLOOKUP(VALUE(RIGHT($E20,4))+AF$2,Vychodiská!$J$9:$BH$15,4,0)))*-1+($I20*IF(LEN($E20)=4,HLOOKUP($E20+AF$2,Vychodiská!$J$9:$BH$15,5,0),HLOOKUP(VALUE(RIGHT($E20,4))+AF$2,Vychodiská!$J$9:$BH$15,5,0)))*-1+($J20*IF(LEN($E20)=4,HLOOKUP($E20+AF$2,Vychodiská!$J$9:$BH$15,6),HLOOKUP(VALUE(RIGHT($E20,4))+AF$2,Vychodiská!$J$9:$BH$15,6,0)))*-1+($K20*IF(LEN($E20)=4,HLOOKUP($E20+AF$2,Vychodiská!$J$9:$BH$15,7),HLOOKUP(VALUE(RIGHT($E20,4))+AF$2,Vychodiská!$J$9:$BH$15,7,0)))*-1</f>
        <v>#N/A</v>
      </c>
      <c r="AG20" s="73" t="e">
        <f>($F20*IF(LEN($E20)=4,HLOOKUP($E20+AG$2,Vychodiská!$J$9:$BH$15,2,0),HLOOKUP(VALUE(RIGHT($E20,4))+AG$2,Vychodiská!$J$9:$BH$15,2,0)))*-1+($G20*IF(LEN($E20)=4,HLOOKUP($E20+AG$2,Vychodiská!$J$9:$BH$15,3,0),HLOOKUP(VALUE(RIGHT($E20,4))+AG$2,Vychodiská!$J$9:$BH$15,3,0)))*-1+($H20*IF(LEN($E20)=4,HLOOKUP($E20+AG$2,Vychodiská!$J$9:$BH$15,4,0),HLOOKUP(VALUE(RIGHT($E20,4))+AG$2,Vychodiská!$J$9:$BH$15,4,0)))*-1+($I20*IF(LEN($E20)=4,HLOOKUP($E20+AG$2,Vychodiská!$J$9:$BH$15,5,0),HLOOKUP(VALUE(RIGHT($E20,4))+AG$2,Vychodiská!$J$9:$BH$15,5,0)))*-1+($J20*IF(LEN($E20)=4,HLOOKUP($E20+AG$2,Vychodiská!$J$9:$BH$15,6),HLOOKUP(VALUE(RIGHT($E20,4))+AG$2,Vychodiská!$J$9:$BH$15,6,0)))*-1+($K20*IF(LEN($E20)=4,HLOOKUP($E20+AG$2,Vychodiská!$J$9:$BH$15,7),HLOOKUP(VALUE(RIGHT($E20,4))+AG$2,Vychodiská!$J$9:$BH$15,7,0)))*-1</f>
        <v>#N/A</v>
      </c>
      <c r="AH20" s="73" t="e">
        <f>($F20*IF(LEN($E20)=4,HLOOKUP($E20+AH$2,Vychodiská!$J$9:$BH$15,2,0),HLOOKUP(VALUE(RIGHT($E20,4))+AH$2,Vychodiská!$J$9:$BH$15,2,0)))*-1+($G20*IF(LEN($E20)=4,HLOOKUP($E20+AH$2,Vychodiská!$J$9:$BH$15,3,0),HLOOKUP(VALUE(RIGHT($E20,4))+AH$2,Vychodiská!$J$9:$BH$15,3,0)))*-1+($H20*IF(LEN($E20)=4,HLOOKUP($E20+AH$2,Vychodiská!$J$9:$BH$15,4,0),HLOOKUP(VALUE(RIGHT($E20,4))+AH$2,Vychodiská!$J$9:$BH$15,4,0)))*-1+($I20*IF(LEN($E20)=4,HLOOKUP($E20+AH$2,Vychodiská!$J$9:$BH$15,5,0),HLOOKUP(VALUE(RIGHT($E20,4))+AH$2,Vychodiská!$J$9:$BH$15,5,0)))*-1+($J20*IF(LEN($E20)=4,HLOOKUP($E20+AH$2,Vychodiská!$J$9:$BH$15,6),HLOOKUP(VALUE(RIGHT($E20,4))+AH$2,Vychodiská!$J$9:$BH$15,6,0)))*-1+($K20*IF(LEN($E20)=4,HLOOKUP($E20+AH$2,Vychodiská!$J$9:$BH$15,7),HLOOKUP(VALUE(RIGHT($E20,4))+AH$2,Vychodiská!$J$9:$BH$15,7,0)))*-1</f>
        <v>#N/A</v>
      </c>
      <c r="AI20" s="73" t="e">
        <f>($F20*IF(LEN($E20)=4,HLOOKUP($E20+AI$2,Vychodiská!$J$9:$BH$15,2,0),HLOOKUP(VALUE(RIGHT($E20,4))+AI$2,Vychodiská!$J$9:$BH$15,2,0)))*-1+($G20*IF(LEN($E20)=4,HLOOKUP($E20+AI$2,Vychodiská!$J$9:$BH$15,3,0),HLOOKUP(VALUE(RIGHT($E20,4))+AI$2,Vychodiská!$J$9:$BH$15,3,0)))*-1+($H20*IF(LEN($E20)=4,HLOOKUP($E20+AI$2,Vychodiská!$J$9:$BH$15,4,0),HLOOKUP(VALUE(RIGHT($E20,4))+AI$2,Vychodiská!$J$9:$BH$15,4,0)))*-1+($I20*IF(LEN($E20)=4,HLOOKUP($E20+AI$2,Vychodiská!$J$9:$BH$15,5,0),HLOOKUP(VALUE(RIGHT($E20,4))+AI$2,Vychodiská!$J$9:$BH$15,5,0)))*-1+($J20*IF(LEN($E20)=4,HLOOKUP($E20+AI$2,Vychodiská!$J$9:$BH$15,6),HLOOKUP(VALUE(RIGHT($E20,4))+AI$2,Vychodiská!$J$9:$BH$15,6,0)))*-1+($K20*IF(LEN($E20)=4,HLOOKUP($E20+AI$2,Vychodiská!$J$9:$BH$15,7),HLOOKUP(VALUE(RIGHT($E20,4))+AI$2,Vychodiská!$J$9:$BH$15,7,0)))*-1</f>
        <v>#N/A</v>
      </c>
      <c r="AJ20" s="73" t="e">
        <f>($F20*IF(LEN($E20)=4,HLOOKUP($E20+AJ$2,Vychodiská!$J$9:$BH$15,2,0),HLOOKUP(VALUE(RIGHT($E20,4))+AJ$2,Vychodiská!$J$9:$BH$15,2,0)))*-1+($G20*IF(LEN($E20)=4,HLOOKUP($E20+AJ$2,Vychodiská!$J$9:$BH$15,3,0),HLOOKUP(VALUE(RIGHT($E20,4))+AJ$2,Vychodiská!$J$9:$BH$15,3,0)))*-1+($H20*IF(LEN($E20)=4,HLOOKUP($E20+AJ$2,Vychodiská!$J$9:$BH$15,4,0),HLOOKUP(VALUE(RIGHT($E20,4))+AJ$2,Vychodiská!$J$9:$BH$15,4,0)))*-1+($I20*IF(LEN($E20)=4,HLOOKUP($E20+AJ$2,Vychodiská!$J$9:$BH$15,5,0),HLOOKUP(VALUE(RIGHT($E20,4))+AJ$2,Vychodiská!$J$9:$BH$15,5,0)))*-1+($J20*IF(LEN($E20)=4,HLOOKUP($E20+AJ$2,Vychodiská!$J$9:$BH$15,6),HLOOKUP(VALUE(RIGHT($E20,4))+AJ$2,Vychodiská!$J$9:$BH$15,6,0)))*-1+($K20*IF(LEN($E20)=4,HLOOKUP($E20+AJ$2,Vychodiská!$J$9:$BH$15,7),HLOOKUP(VALUE(RIGHT($E20,4))+AJ$2,Vychodiská!$J$9:$BH$15,7,0)))*-1</f>
        <v>#N/A</v>
      </c>
      <c r="AK20" s="73" t="e">
        <f>($F20*IF(LEN($E20)=4,HLOOKUP($E20+AK$2,Vychodiská!$J$9:$BH$15,2,0),HLOOKUP(VALUE(RIGHT($E20,4))+AK$2,Vychodiská!$J$9:$BH$15,2,0)))*-1+($G20*IF(LEN($E20)=4,HLOOKUP($E20+AK$2,Vychodiská!$J$9:$BH$15,3,0),HLOOKUP(VALUE(RIGHT($E20,4))+AK$2,Vychodiská!$J$9:$BH$15,3,0)))*-1+($H20*IF(LEN($E20)=4,HLOOKUP($E20+AK$2,Vychodiská!$J$9:$BH$15,4,0),HLOOKUP(VALUE(RIGHT($E20,4))+AK$2,Vychodiská!$J$9:$BH$15,4,0)))*-1+($I20*IF(LEN($E20)=4,HLOOKUP($E20+AK$2,Vychodiská!$J$9:$BH$15,5,0),HLOOKUP(VALUE(RIGHT($E20,4))+AK$2,Vychodiská!$J$9:$BH$15,5,0)))*-1+($J20*IF(LEN($E20)=4,HLOOKUP($E20+AK$2,Vychodiská!$J$9:$BH$15,6),HLOOKUP(VALUE(RIGHT($E20,4))+AK$2,Vychodiská!$J$9:$BH$15,6,0)))*-1+($K20*IF(LEN($E20)=4,HLOOKUP($E20+AK$2,Vychodiská!$J$9:$BH$15,7),HLOOKUP(VALUE(RIGHT($E20,4))+AK$2,Vychodiská!$J$9:$BH$15,7,0)))*-1</f>
        <v>#N/A</v>
      </c>
      <c r="AL20" s="73" t="e">
        <f>($F20*IF(LEN($E20)=4,HLOOKUP($E20+AL$2,Vychodiská!$J$9:$BH$15,2,0),HLOOKUP(VALUE(RIGHT($E20,4))+AL$2,Vychodiská!$J$9:$BH$15,2,0)))*-1+($G20*IF(LEN($E20)=4,HLOOKUP($E20+AL$2,Vychodiská!$J$9:$BH$15,3,0),HLOOKUP(VALUE(RIGHT($E20,4))+AL$2,Vychodiská!$J$9:$BH$15,3,0)))*-1+($H20*IF(LEN($E20)=4,HLOOKUP($E20+AL$2,Vychodiská!$J$9:$BH$15,4,0),HLOOKUP(VALUE(RIGHT($E20,4))+AL$2,Vychodiská!$J$9:$BH$15,4,0)))*-1+($I20*IF(LEN($E20)=4,HLOOKUP($E20+AL$2,Vychodiská!$J$9:$BH$15,5,0),HLOOKUP(VALUE(RIGHT($E20,4))+AL$2,Vychodiská!$J$9:$BH$15,5,0)))*-1+($J20*IF(LEN($E20)=4,HLOOKUP($E20+AL$2,Vychodiská!$J$9:$BH$15,6),HLOOKUP(VALUE(RIGHT($E20,4))+AL$2,Vychodiská!$J$9:$BH$15,6,0)))*-1+($K20*IF(LEN($E20)=4,HLOOKUP($E20+AL$2,Vychodiská!$J$9:$BH$15,7),HLOOKUP(VALUE(RIGHT($E20,4))+AL$2,Vychodiská!$J$9:$BH$15,7,0)))*-1</f>
        <v>#N/A</v>
      </c>
      <c r="AM20" s="73" t="e">
        <f>($F20*IF(LEN($E20)=4,HLOOKUP($E20+AM$2,Vychodiská!$J$9:$BH$15,2,0),HLOOKUP(VALUE(RIGHT($E20,4))+AM$2,Vychodiská!$J$9:$BH$15,2,0)))*-1+($G20*IF(LEN($E20)=4,HLOOKUP($E20+AM$2,Vychodiská!$J$9:$BH$15,3,0),HLOOKUP(VALUE(RIGHT($E20,4))+AM$2,Vychodiská!$J$9:$BH$15,3,0)))*-1+($H20*IF(LEN($E20)=4,HLOOKUP($E20+AM$2,Vychodiská!$J$9:$BH$15,4,0),HLOOKUP(VALUE(RIGHT($E20,4))+AM$2,Vychodiská!$J$9:$BH$15,4,0)))*-1+($I20*IF(LEN($E20)=4,HLOOKUP($E20+AM$2,Vychodiská!$J$9:$BH$15,5,0),HLOOKUP(VALUE(RIGHT($E20,4))+AM$2,Vychodiská!$J$9:$BH$15,5,0)))*-1+($J20*IF(LEN($E20)=4,HLOOKUP($E20+AM$2,Vychodiská!$J$9:$BH$15,6),HLOOKUP(VALUE(RIGHT($E20,4))+AM$2,Vychodiská!$J$9:$BH$15,6,0)))*-1+($K20*IF(LEN($E20)=4,HLOOKUP($E20+AM$2,Vychodiská!$J$9:$BH$15,7),HLOOKUP(VALUE(RIGHT($E20,4))+AM$2,Vychodiská!$J$9:$BH$15,7,0)))*-1</f>
        <v>#N/A</v>
      </c>
      <c r="AN20" s="73" t="e">
        <f>($F20*IF(LEN($E20)=4,HLOOKUP($E20+AN$2,Vychodiská!$J$9:$BH$15,2,0),HLOOKUP(VALUE(RIGHT($E20,4))+AN$2,Vychodiská!$J$9:$BH$15,2,0)))*-1+($G20*IF(LEN($E20)=4,HLOOKUP($E20+AN$2,Vychodiská!$J$9:$BH$15,3,0),HLOOKUP(VALUE(RIGHT($E20,4))+AN$2,Vychodiská!$J$9:$BH$15,3,0)))*-1+($H20*IF(LEN($E20)=4,HLOOKUP($E20+AN$2,Vychodiská!$J$9:$BH$15,4,0),HLOOKUP(VALUE(RIGHT($E20,4))+AN$2,Vychodiská!$J$9:$BH$15,4,0)))*-1+($I20*IF(LEN($E20)=4,HLOOKUP($E20+AN$2,Vychodiská!$J$9:$BH$15,5,0),HLOOKUP(VALUE(RIGHT($E20,4))+AN$2,Vychodiská!$J$9:$BH$15,5,0)))*-1+($J20*IF(LEN($E20)=4,HLOOKUP($E20+AN$2,Vychodiská!$J$9:$BH$15,6),HLOOKUP(VALUE(RIGHT($E20,4))+AN$2,Vychodiská!$J$9:$BH$15,6,0)))*-1+($K20*IF(LEN($E20)=4,HLOOKUP($E20+AN$2,Vychodiská!$J$9:$BH$15,7),HLOOKUP(VALUE(RIGHT($E20,4))+AN$2,Vychodiská!$J$9:$BH$15,7,0)))*-1</f>
        <v>#N/A</v>
      </c>
      <c r="AO20" s="74" t="e">
        <f>($F20*IF(LEN($E20)=4,HLOOKUP($E20+AO$2,Vychodiská!$J$9:$BH$15,2,0),HLOOKUP(VALUE(RIGHT($E20,4))+AO$2,Vychodiská!$J$9:$BH$15,2,0)))*-1+($G20*IF(LEN($E20)=4,HLOOKUP($E20+AO$2,Vychodiská!$J$9:$BH$15,3,0),HLOOKUP(VALUE(RIGHT($E20,4))+AO$2,Vychodiská!$J$9:$BH$15,3,0)))*-1+($H20*IF(LEN($E20)=4,HLOOKUP($E20+AO$2,Vychodiská!$J$9:$BH$15,4,0),HLOOKUP(VALUE(RIGHT($E20,4))+AO$2,Vychodiská!$J$9:$BH$15,4,0)))*-1+($I20*IF(LEN($E20)=4,HLOOKUP($E20+AO$2,Vychodiská!$J$9:$BH$15,5,0),HLOOKUP(VALUE(RIGHT($E20,4))+AO$2,Vychodiská!$J$9:$BH$15,5,0)))*-1+($J20*IF(LEN($E20)=4,HLOOKUP($E20+AO$2,Vychodiská!$J$9:$BH$15,6),HLOOKUP(VALUE(RIGHT($E20,4))+AO$2,Vychodiská!$J$9:$BH$15,6,0)))*-1+($K20*IF(LEN($E20)=4,HLOOKUP($E20+AO$2,Vychodiská!$J$9:$BH$15,7),HLOOKUP(VALUE(RIGHT($E20,4))+AO$2,Vychodiská!$J$9:$BH$15,7,0)))*-1</f>
        <v>#N/A</v>
      </c>
      <c r="AP20" s="73" t="e">
        <f t="shared" si="1"/>
        <v>#N/A</v>
      </c>
      <c r="AQ20" s="73" t="e">
        <f>SUM($L20:M20)</f>
        <v>#N/A</v>
      </c>
      <c r="AR20" s="73" t="e">
        <f>SUM($L20:N20)</f>
        <v>#N/A</v>
      </c>
      <c r="AS20" s="73" t="e">
        <f>SUM($L20:O20)</f>
        <v>#N/A</v>
      </c>
      <c r="AT20" s="73" t="e">
        <f>SUM($L20:P20)</f>
        <v>#N/A</v>
      </c>
      <c r="AU20" s="73" t="e">
        <f>SUM($L20:Q20)</f>
        <v>#N/A</v>
      </c>
      <c r="AV20" s="73" t="e">
        <f>SUM($L20:R20)</f>
        <v>#N/A</v>
      </c>
      <c r="AW20" s="73" t="e">
        <f>SUM($L20:S20)</f>
        <v>#N/A</v>
      </c>
      <c r="AX20" s="73" t="e">
        <f>SUM($L20:T20)</f>
        <v>#N/A</v>
      </c>
      <c r="AY20" s="73" t="e">
        <f>SUM($L20:U20)</f>
        <v>#N/A</v>
      </c>
      <c r="AZ20" s="73" t="e">
        <f>SUM($L20:V20)</f>
        <v>#N/A</v>
      </c>
      <c r="BA20" s="73" t="e">
        <f>SUM($L20:W20)</f>
        <v>#N/A</v>
      </c>
      <c r="BB20" s="73" t="e">
        <f>SUM($L20:X20)</f>
        <v>#N/A</v>
      </c>
      <c r="BC20" s="73" t="e">
        <f>SUM($L20:Y20)</f>
        <v>#N/A</v>
      </c>
      <c r="BD20" s="73" t="e">
        <f>SUM($L20:Z20)</f>
        <v>#N/A</v>
      </c>
      <c r="BE20" s="73" t="e">
        <f>SUM($L20:AA20)</f>
        <v>#N/A</v>
      </c>
      <c r="BF20" s="73" t="e">
        <f>SUM($L20:AB20)</f>
        <v>#N/A</v>
      </c>
      <c r="BG20" s="73" t="e">
        <f>SUM($L20:AC20)</f>
        <v>#N/A</v>
      </c>
      <c r="BH20" s="73" t="e">
        <f>SUM($L20:AD20)</f>
        <v>#N/A</v>
      </c>
      <c r="BI20" s="73" t="e">
        <f>SUM($L20:AE20)</f>
        <v>#N/A</v>
      </c>
      <c r="BJ20" s="73" t="e">
        <f>SUM($L20:AF20)</f>
        <v>#N/A</v>
      </c>
      <c r="BK20" s="73" t="e">
        <f>SUM($L20:AG20)</f>
        <v>#N/A</v>
      </c>
      <c r="BL20" s="73" t="e">
        <f>SUM($L20:AH20)</f>
        <v>#N/A</v>
      </c>
      <c r="BM20" s="73" t="e">
        <f>SUM($L20:AI20)</f>
        <v>#N/A</v>
      </c>
      <c r="BN20" s="73" t="e">
        <f>SUM($L20:AJ20)</f>
        <v>#N/A</v>
      </c>
      <c r="BO20" s="73" t="e">
        <f>SUM($L20:AK20)</f>
        <v>#N/A</v>
      </c>
      <c r="BP20" s="73" t="e">
        <f>SUM($L20:AL20)</f>
        <v>#N/A</v>
      </c>
      <c r="BQ20" s="73" t="e">
        <f>SUM($L20:AM20)</f>
        <v>#N/A</v>
      </c>
      <c r="BR20" s="73" t="e">
        <f>SUM($L20:AN20)</f>
        <v>#N/A</v>
      </c>
      <c r="BS20" s="74" t="e">
        <f>SUM($L20:AO20)</f>
        <v>#N/A</v>
      </c>
      <c r="BT20" s="76" t="e">
        <f>IF(CZ20=0,0,L20/((1+Vychodiská!$C$168)^emisie_ostatné!CZ20))</f>
        <v>#N/A</v>
      </c>
      <c r="BU20" s="73" t="e">
        <f>IF(DA20=0,0,M20/((1+Vychodiská!$C$168)^emisie_ostatné!DA20))</f>
        <v>#N/A</v>
      </c>
      <c r="BV20" s="73" t="e">
        <f>IF(DB20=0,0,N20/((1+Vychodiská!$C$168)^emisie_ostatné!DB20))</f>
        <v>#N/A</v>
      </c>
      <c r="BW20" s="73" t="e">
        <f>IF(DC20=0,0,O20/((1+Vychodiská!$C$168)^emisie_ostatné!DC20))</f>
        <v>#N/A</v>
      </c>
      <c r="BX20" s="73" t="e">
        <f>IF(DD20=0,0,P20/((1+Vychodiská!$C$168)^emisie_ostatné!DD20))</f>
        <v>#N/A</v>
      </c>
      <c r="BY20" s="73" t="e">
        <f>IF(DE20=0,0,Q20/((1+Vychodiská!$C$168)^emisie_ostatné!DE20))</f>
        <v>#N/A</v>
      </c>
      <c r="BZ20" s="73" t="e">
        <f>IF(DF20=0,0,R20/((1+Vychodiská!$C$168)^emisie_ostatné!DF20))</f>
        <v>#N/A</v>
      </c>
      <c r="CA20" s="73" t="e">
        <f>IF(DG20=0,0,S20/((1+Vychodiská!$C$168)^emisie_ostatné!DG20))</f>
        <v>#N/A</v>
      </c>
      <c r="CB20" s="73" t="e">
        <f>IF(DH20=0,0,T20/((1+Vychodiská!$C$168)^emisie_ostatné!DH20))</f>
        <v>#N/A</v>
      </c>
      <c r="CC20" s="73" t="e">
        <f>IF(DI20=0,0,U20/((1+Vychodiská!$C$168)^emisie_ostatné!DI20))</f>
        <v>#N/A</v>
      </c>
      <c r="CD20" s="73" t="e">
        <f>IF(DJ20=0,0,V20/((1+Vychodiská!$C$168)^emisie_ostatné!DJ20))</f>
        <v>#N/A</v>
      </c>
      <c r="CE20" s="73" t="e">
        <f>IF(DK20=0,0,W20/((1+Vychodiská!$C$168)^emisie_ostatné!DK20))</f>
        <v>#N/A</v>
      </c>
      <c r="CF20" s="73" t="e">
        <f>IF(DL20=0,0,X20/((1+Vychodiská!$C$168)^emisie_ostatné!DL20))</f>
        <v>#N/A</v>
      </c>
      <c r="CG20" s="73" t="e">
        <f>IF(DM20=0,0,Y20/((1+Vychodiská!$C$168)^emisie_ostatné!DM20))</f>
        <v>#N/A</v>
      </c>
      <c r="CH20" s="73" t="e">
        <f>IF(DN20=0,0,Z20/((1+Vychodiská!$C$168)^emisie_ostatné!DN20))</f>
        <v>#N/A</v>
      </c>
      <c r="CI20" s="73" t="e">
        <f>IF(DO20=0,0,AA20/((1+Vychodiská!$C$168)^emisie_ostatné!DO20))</f>
        <v>#N/A</v>
      </c>
      <c r="CJ20" s="73" t="e">
        <f>IF(DP20=0,0,AB20/((1+Vychodiská!$C$168)^emisie_ostatné!DP20))</f>
        <v>#N/A</v>
      </c>
      <c r="CK20" s="73" t="e">
        <f>IF(DQ20=0,0,AC20/((1+Vychodiská!$C$168)^emisie_ostatné!DQ20))</f>
        <v>#N/A</v>
      </c>
      <c r="CL20" s="73" t="e">
        <f>IF(DR20=0,0,AD20/((1+Vychodiská!$C$168)^emisie_ostatné!DR20))</f>
        <v>#N/A</v>
      </c>
      <c r="CM20" s="73" t="e">
        <f>IF(DS20=0,0,AE20/((1+Vychodiská!$C$168)^emisie_ostatné!DS20))</f>
        <v>#N/A</v>
      </c>
      <c r="CN20" s="73" t="e">
        <f>IF(DT20=0,0,AF20/((1+Vychodiská!$C$168)^emisie_ostatné!DT20))</f>
        <v>#N/A</v>
      </c>
      <c r="CO20" s="73" t="e">
        <f>IF(DU20=0,0,AG20/((1+Vychodiská!$C$168)^emisie_ostatné!DU20))</f>
        <v>#N/A</v>
      </c>
      <c r="CP20" s="73" t="e">
        <f>IF(DV20=0,0,AH20/((1+Vychodiská!$C$168)^emisie_ostatné!DV20))</f>
        <v>#N/A</v>
      </c>
      <c r="CQ20" s="73" t="e">
        <f>IF(DW20=0,0,AI20/((1+Vychodiská!$C$168)^emisie_ostatné!DW20))</f>
        <v>#N/A</v>
      </c>
      <c r="CR20" s="73" t="e">
        <f>IF(DX20=0,0,AJ20/((1+Vychodiská!$C$168)^emisie_ostatné!DX20))</f>
        <v>#N/A</v>
      </c>
      <c r="CS20" s="73" t="e">
        <f>IF(DY20=0,0,AK20/((1+Vychodiská!$C$168)^emisie_ostatné!DY20))</f>
        <v>#N/A</v>
      </c>
      <c r="CT20" s="73" t="e">
        <f>IF(DZ20=0,0,AL20/((1+Vychodiská!$C$168)^emisie_ostatné!DZ20))</f>
        <v>#N/A</v>
      </c>
      <c r="CU20" s="73" t="e">
        <f>IF(EA20=0,0,AM20/((1+Vychodiská!$C$168)^emisie_ostatné!EA20))</f>
        <v>#N/A</v>
      </c>
      <c r="CV20" s="73" t="e">
        <f>IF(EB20=0,0,AN20/((1+Vychodiská!$C$168)^emisie_ostatné!EB20))</f>
        <v>#N/A</v>
      </c>
      <c r="CW20" s="74" t="e">
        <f>IF(EC20=0,0,AO20/((1+Vychodiská!$C$168)^emisie_ostatné!EC20))</f>
        <v>#N/A</v>
      </c>
      <c r="CX20" s="77" t="e">
        <f t="shared" si="4"/>
        <v>#N/A</v>
      </c>
      <c r="CY20" s="73"/>
      <c r="CZ20" s="78" t="e">
        <f t="shared" si="2"/>
        <v>#N/A</v>
      </c>
      <c r="DA20" s="78" t="e">
        <f t="shared" ref="DA20:EC20" si="20">IF(CZ20=0,0,IF(DA$2&gt;$D20,0,CZ20+1))</f>
        <v>#N/A</v>
      </c>
      <c r="DB20" s="78" t="e">
        <f t="shared" si="20"/>
        <v>#N/A</v>
      </c>
      <c r="DC20" s="78" t="e">
        <f t="shared" si="20"/>
        <v>#N/A</v>
      </c>
      <c r="DD20" s="78" t="e">
        <f t="shared" si="20"/>
        <v>#N/A</v>
      </c>
      <c r="DE20" s="78" t="e">
        <f t="shared" si="20"/>
        <v>#N/A</v>
      </c>
      <c r="DF20" s="78" t="e">
        <f t="shared" si="20"/>
        <v>#N/A</v>
      </c>
      <c r="DG20" s="78" t="e">
        <f t="shared" si="20"/>
        <v>#N/A</v>
      </c>
      <c r="DH20" s="78" t="e">
        <f t="shared" si="20"/>
        <v>#N/A</v>
      </c>
      <c r="DI20" s="78" t="e">
        <f t="shared" si="20"/>
        <v>#N/A</v>
      </c>
      <c r="DJ20" s="78" t="e">
        <f t="shared" si="20"/>
        <v>#N/A</v>
      </c>
      <c r="DK20" s="78" t="e">
        <f t="shared" si="20"/>
        <v>#N/A</v>
      </c>
      <c r="DL20" s="78" t="e">
        <f t="shared" si="20"/>
        <v>#N/A</v>
      </c>
      <c r="DM20" s="78" t="e">
        <f t="shared" si="20"/>
        <v>#N/A</v>
      </c>
      <c r="DN20" s="78" t="e">
        <f t="shared" si="20"/>
        <v>#N/A</v>
      </c>
      <c r="DO20" s="78" t="e">
        <f t="shared" si="20"/>
        <v>#N/A</v>
      </c>
      <c r="DP20" s="78" t="e">
        <f t="shared" si="20"/>
        <v>#N/A</v>
      </c>
      <c r="DQ20" s="78" t="e">
        <f t="shared" si="20"/>
        <v>#N/A</v>
      </c>
      <c r="DR20" s="78" t="e">
        <f t="shared" si="20"/>
        <v>#N/A</v>
      </c>
      <c r="DS20" s="78" t="e">
        <f t="shared" si="20"/>
        <v>#N/A</v>
      </c>
      <c r="DT20" s="78" t="e">
        <f t="shared" si="20"/>
        <v>#N/A</v>
      </c>
      <c r="DU20" s="78" t="e">
        <f t="shared" si="20"/>
        <v>#N/A</v>
      </c>
      <c r="DV20" s="78" t="e">
        <f t="shared" si="20"/>
        <v>#N/A</v>
      </c>
      <c r="DW20" s="78" t="e">
        <f t="shared" si="20"/>
        <v>#N/A</v>
      </c>
      <c r="DX20" s="78" t="e">
        <f t="shared" si="20"/>
        <v>#N/A</v>
      </c>
      <c r="DY20" s="78" t="e">
        <f t="shared" si="20"/>
        <v>#N/A</v>
      </c>
      <c r="DZ20" s="78" t="e">
        <f t="shared" si="20"/>
        <v>#N/A</v>
      </c>
      <c r="EA20" s="78" t="e">
        <f t="shared" si="20"/>
        <v>#N/A</v>
      </c>
      <c r="EB20" s="78" t="e">
        <f t="shared" si="20"/>
        <v>#N/A</v>
      </c>
      <c r="EC20" s="79" t="e">
        <f t="shared" si="20"/>
        <v>#N/A</v>
      </c>
    </row>
    <row r="21" spans="1:133" s="80" customFormat="1" ht="31" customHeight="1" x14ac:dyDescent="0.35">
      <c r="A21" s="70">
        <v>21</v>
      </c>
      <c r="B21" s="71" t="s">
        <v>135</v>
      </c>
      <c r="C21" s="71" t="str">
        <f>INDEX(Data!$D$3:$D$29,MATCH(emisie_ostatné!A21,Data!$A$3:$A$29,0))</f>
        <v>Rekonštrukcia a modernizácia rozvodov centrálneho zásobovania teplom v meste Martin II. etapa</v>
      </c>
      <c r="D21" s="72">
        <f>INDEX(Data!$M$3:$M$29,MATCH(emisie_ostatné!A21,Data!$A$3:$A$29,0))</f>
        <v>30</v>
      </c>
      <c r="E21" s="72">
        <f>INDEX(Data!$J$3:$J$29,MATCH(emisie_ostatné!A21,Data!$A$3:$A$29,0))</f>
        <v>2024</v>
      </c>
      <c r="F21" s="72">
        <f>INDEX(Data!$O$3:$O$29,MATCH(emisie_ostatné!A21,Data!$A$3:$A$29,0))</f>
        <v>-0.3</v>
      </c>
      <c r="G21" s="72">
        <f>INDEX(Data!$P$3:$P$29,MATCH(emisie_ostatné!A21,Data!$A$3:$A$29,0))</f>
        <v>-0.6</v>
      </c>
      <c r="H21" s="72">
        <f>INDEX(Data!$Q$3:$Q$29,MATCH(emisie_ostatné!A21,Data!$A$3:$A$29,0))</f>
        <v>0</v>
      </c>
      <c r="I21" s="72">
        <f>INDEX(Data!$R$3:$R$29,MATCH(emisie_ostatné!A21,Data!$A$3:$A$29,0))</f>
        <v>0</v>
      </c>
      <c r="J21" s="72">
        <f>INDEX(Data!$S$3:$S$29,MATCH(emisie_ostatné!A21,Data!$A$3:$A$29,0))</f>
        <v>0</v>
      </c>
      <c r="K21" s="74">
        <f>INDEX(Data!$T$3:$T$29,MATCH(emisie_ostatné!A21,Data!$A$3:$A$29,0))</f>
        <v>0</v>
      </c>
      <c r="L21" s="73">
        <f>($F21*IF(LEN($E21)=4,HLOOKUP($E21+L$2,Vychodiská!$J$9:$BH$15,2,0),HLOOKUP(VALUE(RIGHT($E21,4))+L$2,Vychodiská!$J$9:$BH$15,2,0)))*-1+($G21*IF(LEN($E21)=4,HLOOKUP($E21+L$2,Vychodiská!$J$9:$BH$15,3,0),HLOOKUP(VALUE(RIGHT($E21,4))+L$2,Vychodiská!$J$9:$BH$15,3,0)))*-1+($H21*IF(LEN($E21)=4,HLOOKUP($E21+L$2,Vychodiská!$J$9:$BH$15,4,0),HLOOKUP(VALUE(RIGHT($E21,4))+L$2,Vychodiská!$J$9:$BH$15,4,0)))*-1+($I21*IF(LEN($E21)=4,HLOOKUP($E21+L$2,Vychodiská!$J$9:$BH$15,5,0),HLOOKUP(VALUE(RIGHT($E21,4))+L$2,Vychodiská!$J$9:$BH$15,5,0)))*-1+($J21*IF(LEN($E21)=4,HLOOKUP($E21+L$2,Vychodiská!$J$9:$BH$15,6),HLOOKUP(VALUE(RIGHT($E21,4))+L$2,Vychodiská!$J$9:$BH$15,6,0)))*-1+($K21*IF(LEN($E21)=4,HLOOKUP($E21+L$2,Vychodiská!$J$9:$BH$15,7),HLOOKUP(VALUE(RIGHT($E21,4))+L$2,Vychodiská!$J$9:$BH$15,7,0)))*-1</f>
        <v>27509.377764788595</v>
      </c>
      <c r="M21" s="73">
        <f>($F21*IF(LEN($E21)=4,HLOOKUP($E21+M$2,Vychodiská!$J$9:$BH$15,2,0),HLOOKUP(VALUE(RIGHT($E21,4))+M$2,Vychodiská!$J$9:$BH$15,2,0)))*-1+($G21*IF(LEN($E21)=4,HLOOKUP($E21+M$2,Vychodiská!$J$9:$BH$15,3,0),HLOOKUP(VALUE(RIGHT($E21,4))+M$2,Vychodiská!$J$9:$BH$15,3,0)))*-1+($H21*IF(LEN($E21)=4,HLOOKUP($E21+M$2,Vychodiská!$J$9:$BH$15,4,0),HLOOKUP(VALUE(RIGHT($E21,4))+M$2,Vychodiská!$J$9:$BH$15,4,0)))*-1+($I21*IF(LEN($E21)=4,HLOOKUP($E21+M$2,Vychodiská!$J$9:$BH$15,5,0),HLOOKUP(VALUE(RIGHT($E21,4))+M$2,Vychodiská!$J$9:$BH$15,5,0)))*-1+($J21*IF(LEN($E21)=4,HLOOKUP($E21+M$2,Vychodiská!$J$9:$BH$15,6),HLOOKUP(VALUE(RIGHT($E21,4))+M$2,Vychodiská!$J$9:$BH$15,6,0)))*-1+($K21*IF(LEN($E21)=4,HLOOKUP($E21+M$2,Vychodiská!$J$9:$BH$15,7),HLOOKUP(VALUE(RIGHT($E21,4))+M$2,Vychodiská!$J$9:$BH$15,7,0)))*-1</f>
        <v>27977.037186790003</v>
      </c>
      <c r="N21" s="73">
        <f>($F21*IF(LEN($E21)=4,HLOOKUP($E21+N$2,Vychodiská!$J$9:$BH$15,2,0),HLOOKUP(VALUE(RIGHT($E21,4))+N$2,Vychodiská!$J$9:$BH$15,2,0)))*-1+($G21*IF(LEN($E21)=4,HLOOKUP($E21+N$2,Vychodiská!$J$9:$BH$15,3,0),HLOOKUP(VALUE(RIGHT($E21,4))+N$2,Vychodiská!$J$9:$BH$15,3,0)))*-1+($H21*IF(LEN($E21)=4,HLOOKUP($E21+N$2,Vychodiská!$J$9:$BH$15,4,0),HLOOKUP(VALUE(RIGHT($E21,4))+N$2,Vychodiská!$J$9:$BH$15,4,0)))*-1+($I21*IF(LEN($E21)=4,HLOOKUP($E21+N$2,Vychodiská!$J$9:$BH$15,5,0),HLOOKUP(VALUE(RIGHT($E21,4))+N$2,Vychodiská!$J$9:$BH$15,5,0)))*-1+($J21*IF(LEN($E21)=4,HLOOKUP($E21+N$2,Vychodiská!$J$9:$BH$15,6),HLOOKUP(VALUE(RIGHT($E21,4))+N$2,Vychodiská!$J$9:$BH$15,6,0)))*-1+($K21*IF(LEN($E21)=4,HLOOKUP($E21+N$2,Vychodiská!$J$9:$BH$15,7),HLOOKUP(VALUE(RIGHT($E21,4))+N$2,Vychodiská!$J$9:$BH$15,7,0)))*-1</f>
        <v>28452.64681896543</v>
      </c>
      <c r="O21" s="73">
        <f>($F21*IF(LEN($E21)=4,HLOOKUP($E21+O$2,Vychodiská!$J$9:$BH$15,2,0),HLOOKUP(VALUE(RIGHT($E21,4))+O$2,Vychodiská!$J$9:$BH$15,2,0)))*-1+($G21*IF(LEN($E21)=4,HLOOKUP($E21+O$2,Vychodiská!$J$9:$BH$15,3,0),HLOOKUP(VALUE(RIGHT($E21,4))+O$2,Vychodiská!$J$9:$BH$15,3,0)))*-1+($H21*IF(LEN($E21)=4,HLOOKUP($E21+O$2,Vychodiská!$J$9:$BH$15,4,0),HLOOKUP(VALUE(RIGHT($E21,4))+O$2,Vychodiská!$J$9:$BH$15,4,0)))*-1+($I21*IF(LEN($E21)=4,HLOOKUP($E21+O$2,Vychodiská!$J$9:$BH$15,5,0),HLOOKUP(VALUE(RIGHT($E21,4))+O$2,Vychodiská!$J$9:$BH$15,5,0)))*-1+($J21*IF(LEN($E21)=4,HLOOKUP($E21+O$2,Vychodiská!$J$9:$BH$15,6),HLOOKUP(VALUE(RIGHT($E21,4))+O$2,Vychodiská!$J$9:$BH$15,6,0)))*-1+($K21*IF(LEN($E21)=4,HLOOKUP($E21+O$2,Vychodiská!$J$9:$BH$15,7),HLOOKUP(VALUE(RIGHT($E21,4))+O$2,Vychodiská!$J$9:$BH$15,7,0)))*-1</f>
        <v>28936.341814887841</v>
      </c>
      <c r="P21" s="73">
        <f>($F21*IF(LEN($E21)=4,HLOOKUP($E21+P$2,Vychodiská!$J$9:$BH$15,2,0),HLOOKUP(VALUE(RIGHT($E21,4))+P$2,Vychodiská!$J$9:$BH$15,2,0)))*-1+($G21*IF(LEN($E21)=4,HLOOKUP($E21+P$2,Vychodiská!$J$9:$BH$15,3,0),HLOOKUP(VALUE(RIGHT($E21,4))+P$2,Vychodiská!$J$9:$BH$15,3,0)))*-1+($H21*IF(LEN($E21)=4,HLOOKUP($E21+P$2,Vychodiská!$J$9:$BH$15,4,0),HLOOKUP(VALUE(RIGHT($E21,4))+P$2,Vychodiská!$J$9:$BH$15,4,0)))*-1+($I21*IF(LEN($E21)=4,HLOOKUP($E21+P$2,Vychodiská!$J$9:$BH$15,5,0),HLOOKUP(VALUE(RIGHT($E21,4))+P$2,Vychodiská!$J$9:$BH$15,5,0)))*-1+($J21*IF(LEN($E21)=4,HLOOKUP($E21+P$2,Vychodiská!$J$9:$BH$15,6),HLOOKUP(VALUE(RIGHT($E21,4))+P$2,Vychodiská!$J$9:$BH$15,6,0)))*-1+($K21*IF(LEN($E21)=4,HLOOKUP($E21+P$2,Vychodiská!$J$9:$BH$15,7),HLOOKUP(VALUE(RIGHT($E21,4))+P$2,Vychodiská!$J$9:$BH$15,7,0)))*-1</f>
        <v>29428.259625740931</v>
      </c>
      <c r="Q21" s="73">
        <f>($F21*IF(LEN($E21)=4,HLOOKUP($E21+Q$2,Vychodiská!$J$9:$BH$15,2,0),HLOOKUP(VALUE(RIGHT($E21,4))+Q$2,Vychodiská!$J$9:$BH$15,2,0)))*-1+($G21*IF(LEN($E21)=4,HLOOKUP($E21+Q$2,Vychodiská!$J$9:$BH$15,3,0),HLOOKUP(VALUE(RIGHT($E21,4))+Q$2,Vychodiská!$J$9:$BH$15,3,0)))*-1+($H21*IF(LEN($E21)=4,HLOOKUP($E21+Q$2,Vychodiská!$J$9:$BH$15,4,0),HLOOKUP(VALUE(RIGHT($E21,4))+Q$2,Vychodiská!$J$9:$BH$15,4,0)))*-1+($I21*IF(LEN($E21)=4,HLOOKUP($E21+Q$2,Vychodiská!$J$9:$BH$15,5,0),HLOOKUP(VALUE(RIGHT($E21,4))+Q$2,Vychodiská!$J$9:$BH$15,5,0)))*-1+($J21*IF(LEN($E21)=4,HLOOKUP($E21+Q$2,Vychodiská!$J$9:$BH$15,6),HLOOKUP(VALUE(RIGHT($E21,4))+Q$2,Vychodiská!$J$9:$BH$15,6,0)))*-1+($K21*IF(LEN($E21)=4,HLOOKUP($E21+Q$2,Vychodiská!$J$9:$BH$15,7),HLOOKUP(VALUE(RIGHT($E21,4))+Q$2,Vychodiská!$J$9:$BH$15,7,0)))*-1</f>
        <v>29928.54003937852</v>
      </c>
      <c r="R21" s="73">
        <f>($F21*IF(LEN($E21)=4,HLOOKUP($E21+R$2,Vychodiská!$J$9:$BH$15,2,0),HLOOKUP(VALUE(RIGHT($E21,4))+R$2,Vychodiská!$J$9:$BH$15,2,0)))*-1+($G21*IF(LEN($E21)=4,HLOOKUP($E21+R$2,Vychodiská!$J$9:$BH$15,3,0),HLOOKUP(VALUE(RIGHT($E21,4))+R$2,Vychodiská!$J$9:$BH$15,3,0)))*-1+($H21*IF(LEN($E21)=4,HLOOKUP($E21+R$2,Vychodiská!$J$9:$BH$15,4,0),HLOOKUP(VALUE(RIGHT($E21,4))+R$2,Vychodiská!$J$9:$BH$15,4,0)))*-1+($I21*IF(LEN($E21)=4,HLOOKUP($E21+R$2,Vychodiská!$J$9:$BH$15,5,0),HLOOKUP(VALUE(RIGHT($E21,4))+R$2,Vychodiská!$J$9:$BH$15,5,0)))*-1+($J21*IF(LEN($E21)=4,HLOOKUP($E21+R$2,Vychodiská!$J$9:$BH$15,6),HLOOKUP(VALUE(RIGHT($E21,4))+R$2,Vychodiská!$J$9:$BH$15,6,0)))*-1+($K21*IF(LEN($E21)=4,HLOOKUP($E21+R$2,Vychodiská!$J$9:$BH$15,7),HLOOKUP(VALUE(RIGHT($E21,4))+R$2,Vychodiská!$J$9:$BH$15,7,0)))*-1</f>
        <v>30287.682519851067</v>
      </c>
      <c r="S21" s="73">
        <f>($F21*IF(LEN($E21)=4,HLOOKUP($E21+S$2,Vychodiská!$J$9:$BH$15,2,0),HLOOKUP(VALUE(RIGHT($E21,4))+S$2,Vychodiská!$J$9:$BH$15,2,0)))*-1+($G21*IF(LEN($E21)=4,HLOOKUP($E21+S$2,Vychodiská!$J$9:$BH$15,3,0),HLOOKUP(VALUE(RIGHT($E21,4))+S$2,Vychodiská!$J$9:$BH$15,3,0)))*-1+($H21*IF(LEN($E21)=4,HLOOKUP($E21+S$2,Vychodiská!$J$9:$BH$15,4,0),HLOOKUP(VALUE(RIGHT($E21,4))+S$2,Vychodiská!$J$9:$BH$15,4,0)))*-1+($I21*IF(LEN($E21)=4,HLOOKUP($E21+S$2,Vychodiská!$J$9:$BH$15,5,0),HLOOKUP(VALUE(RIGHT($E21,4))+S$2,Vychodiská!$J$9:$BH$15,5,0)))*-1+($J21*IF(LEN($E21)=4,HLOOKUP($E21+S$2,Vychodiská!$J$9:$BH$15,6),HLOOKUP(VALUE(RIGHT($E21,4))+S$2,Vychodiská!$J$9:$BH$15,6,0)))*-1+($K21*IF(LEN($E21)=4,HLOOKUP($E21+S$2,Vychodiská!$J$9:$BH$15,7),HLOOKUP(VALUE(RIGHT($E21,4))+S$2,Vychodiská!$J$9:$BH$15,7,0)))*-1</f>
        <v>30651.134710089274</v>
      </c>
      <c r="T21" s="73">
        <f>($F21*IF(LEN($E21)=4,HLOOKUP($E21+T$2,Vychodiská!$J$9:$BH$15,2,0),HLOOKUP(VALUE(RIGHT($E21,4))+T$2,Vychodiská!$J$9:$BH$15,2,0)))*-1+($G21*IF(LEN($E21)=4,HLOOKUP($E21+T$2,Vychodiská!$J$9:$BH$15,3,0),HLOOKUP(VALUE(RIGHT($E21,4))+T$2,Vychodiská!$J$9:$BH$15,3,0)))*-1+($H21*IF(LEN($E21)=4,HLOOKUP($E21+T$2,Vychodiská!$J$9:$BH$15,4,0),HLOOKUP(VALUE(RIGHT($E21,4))+T$2,Vychodiská!$J$9:$BH$15,4,0)))*-1+($I21*IF(LEN($E21)=4,HLOOKUP($E21+T$2,Vychodiská!$J$9:$BH$15,5,0),HLOOKUP(VALUE(RIGHT($E21,4))+T$2,Vychodiská!$J$9:$BH$15,5,0)))*-1+($J21*IF(LEN($E21)=4,HLOOKUP($E21+T$2,Vychodiská!$J$9:$BH$15,6),HLOOKUP(VALUE(RIGHT($E21,4))+T$2,Vychodiská!$J$9:$BH$15,6,0)))*-1+($K21*IF(LEN($E21)=4,HLOOKUP($E21+T$2,Vychodiská!$J$9:$BH$15,7),HLOOKUP(VALUE(RIGHT($E21,4))+T$2,Vychodiská!$J$9:$BH$15,7,0)))*-1</f>
        <v>31018.948326610349</v>
      </c>
      <c r="U21" s="73">
        <f>($F21*IF(LEN($E21)=4,HLOOKUP($E21+U$2,Vychodiská!$J$9:$BH$15,2,0),HLOOKUP(VALUE(RIGHT($E21,4))+U$2,Vychodiská!$J$9:$BH$15,2,0)))*-1+($G21*IF(LEN($E21)=4,HLOOKUP($E21+U$2,Vychodiská!$J$9:$BH$15,3,0),HLOOKUP(VALUE(RIGHT($E21,4))+U$2,Vychodiská!$J$9:$BH$15,3,0)))*-1+($H21*IF(LEN($E21)=4,HLOOKUP($E21+U$2,Vychodiská!$J$9:$BH$15,4,0),HLOOKUP(VALUE(RIGHT($E21,4))+U$2,Vychodiská!$J$9:$BH$15,4,0)))*-1+($I21*IF(LEN($E21)=4,HLOOKUP($E21+U$2,Vychodiská!$J$9:$BH$15,5,0),HLOOKUP(VALUE(RIGHT($E21,4))+U$2,Vychodiská!$J$9:$BH$15,5,0)))*-1+($J21*IF(LEN($E21)=4,HLOOKUP($E21+U$2,Vychodiská!$J$9:$BH$15,6),HLOOKUP(VALUE(RIGHT($E21,4))+U$2,Vychodiská!$J$9:$BH$15,6,0)))*-1+($K21*IF(LEN($E21)=4,HLOOKUP($E21+U$2,Vychodiská!$J$9:$BH$15,7),HLOOKUP(VALUE(RIGHT($E21,4))+U$2,Vychodiská!$J$9:$BH$15,7,0)))*-1</f>
        <v>31391.175706529677</v>
      </c>
      <c r="V21" s="73">
        <f>($F21*IF(LEN($E21)=4,HLOOKUP($E21+V$2,Vychodiská!$J$9:$BH$15,2,0),HLOOKUP(VALUE(RIGHT($E21,4))+V$2,Vychodiská!$J$9:$BH$15,2,0)))*-1+($G21*IF(LEN($E21)=4,HLOOKUP($E21+V$2,Vychodiská!$J$9:$BH$15,3,0),HLOOKUP(VALUE(RIGHT($E21,4))+V$2,Vychodiská!$J$9:$BH$15,3,0)))*-1+($H21*IF(LEN($E21)=4,HLOOKUP($E21+V$2,Vychodiská!$J$9:$BH$15,4,0),HLOOKUP(VALUE(RIGHT($E21,4))+V$2,Vychodiská!$J$9:$BH$15,4,0)))*-1+($I21*IF(LEN($E21)=4,HLOOKUP($E21+V$2,Vychodiská!$J$9:$BH$15,5,0),HLOOKUP(VALUE(RIGHT($E21,4))+V$2,Vychodiská!$J$9:$BH$15,5,0)))*-1+($J21*IF(LEN($E21)=4,HLOOKUP($E21+V$2,Vychodiská!$J$9:$BH$15,6),HLOOKUP(VALUE(RIGHT($E21,4))+V$2,Vychodiská!$J$9:$BH$15,6,0)))*-1+($K21*IF(LEN($E21)=4,HLOOKUP($E21+V$2,Vychodiská!$J$9:$BH$15,7),HLOOKUP(VALUE(RIGHT($E21,4))+V$2,Vychodiská!$J$9:$BH$15,7,0)))*-1</f>
        <v>31767.869815008031</v>
      </c>
      <c r="W21" s="73">
        <f>($F21*IF(LEN($E21)=4,HLOOKUP($E21+W$2,Vychodiská!$J$9:$BH$15,2,0),HLOOKUP(VALUE(RIGHT($E21,4))+W$2,Vychodiská!$J$9:$BH$15,2,0)))*-1+($G21*IF(LEN($E21)=4,HLOOKUP($E21+W$2,Vychodiská!$J$9:$BH$15,3,0),HLOOKUP(VALUE(RIGHT($E21,4))+W$2,Vychodiská!$J$9:$BH$15,3,0)))*-1+($H21*IF(LEN($E21)=4,HLOOKUP($E21+W$2,Vychodiská!$J$9:$BH$15,4,0),HLOOKUP(VALUE(RIGHT($E21,4))+W$2,Vychodiská!$J$9:$BH$15,4,0)))*-1+($I21*IF(LEN($E21)=4,HLOOKUP($E21+W$2,Vychodiská!$J$9:$BH$15,5,0),HLOOKUP(VALUE(RIGHT($E21,4))+W$2,Vychodiská!$J$9:$BH$15,5,0)))*-1+($J21*IF(LEN($E21)=4,HLOOKUP($E21+W$2,Vychodiská!$J$9:$BH$15,6),HLOOKUP(VALUE(RIGHT($E21,4))+W$2,Vychodiská!$J$9:$BH$15,6,0)))*-1+($K21*IF(LEN($E21)=4,HLOOKUP($E21+W$2,Vychodiská!$J$9:$BH$15,7),HLOOKUP(VALUE(RIGHT($E21,4))+W$2,Vychodiská!$J$9:$BH$15,7,0)))*-1</f>
        <v>32149.084252788125</v>
      </c>
      <c r="X21" s="73">
        <f>($F21*IF(LEN($E21)=4,HLOOKUP($E21+X$2,Vychodiská!$J$9:$BH$15,2,0),HLOOKUP(VALUE(RIGHT($E21,4))+X$2,Vychodiská!$J$9:$BH$15,2,0)))*-1+($G21*IF(LEN($E21)=4,HLOOKUP($E21+X$2,Vychodiská!$J$9:$BH$15,3,0),HLOOKUP(VALUE(RIGHT($E21,4))+X$2,Vychodiská!$J$9:$BH$15,3,0)))*-1+($H21*IF(LEN($E21)=4,HLOOKUP($E21+X$2,Vychodiská!$J$9:$BH$15,4,0),HLOOKUP(VALUE(RIGHT($E21,4))+X$2,Vychodiská!$J$9:$BH$15,4,0)))*-1+($I21*IF(LEN($E21)=4,HLOOKUP($E21+X$2,Vychodiská!$J$9:$BH$15,5,0),HLOOKUP(VALUE(RIGHT($E21,4))+X$2,Vychodiská!$J$9:$BH$15,5,0)))*-1+($J21*IF(LEN($E21)=4,HLOOKUP($E21+X$2,Vychodiská!$J$9:$BH$15,6),HLOOKUP(VALUE(RIGHT($E21,4))+X$2,Vychodiská!$J$9:$BH$15,6,0)))*-1+($K21*IF(LEN($E21)=4,HLOOKUP($E21+X$2,Vychodiská!$J$9:$BH$15,7),HLOOKUP(VALUE(RIGHT($E21,4))+X$2,Vychodiská!$J$9:$BH$15,7,0)))*-1</f>
        <v>32534.873263821588</v>
      </c>
      <c r="Y21" s="73">
        <f>($F21*IF(LEN($E21)=4,HLOOKUP($E21+Y$2,Vychodiská!$J$9:$BH$15,2,0),HLOOKUP(VALUE(RIGHT($E21,4))+Y$2,Vychodiská!$J$9:$BH$15,2,0)))*-1+($G21*IF(LEN($E21)=4,HLOOKUP($E21+Y$2,Vychodiská!$J$9:$BH$15,3,0),HLOOKUP(VALUE(RIGHT($E21,4))+Y$2,Vychodiská!$J$9:$BH$15,3,0)))*-1+($H21*IF(LEN($E21)=4,HLOOKUP($E21+Y$2,Vychodiská!$J$9:$BH$15,4,0),HLOOKUP(VALUE(RIGHT($E21,4))+Y$2,Vychodiská!$J$9:$BH$15,4,0)))*-1+($I21*IF(LEN($E21)=4,HLOOKUP($E21+Y$2,Vychodiská!$J$9:$BH$15,5,0),HLOOKUP(VALUE(RIGHT($E21,4))+Y$2,Vychodiská!$J$9:$BH$15,5,0)))*-1+($J21*IF(LEN($E21)=4,HLOOKUP($E21+Y$2,Vychodiská!$J$9:$BH$15,6),HLOOKUP(VALUE(RIGHT($E21,4))+Y$2,Vychodiská!$J$9:$BH$15,6,0)))*-1+($K21*IF(LEN($E21)=4,HLOOKUP($E21+Y$2,Vychodiská!$J$9:$BH$15,7),HLOOKUP(VALUE(RIGHT($E21,4))+Y$2,Vychodiská!$J$9:$BH$15,7,0)))*-1</f>
        <v>32925.291742987443</v>
      </c>
      <c r="Z21" s="73">
        <f>($F21*IF(LEN($E21)=4,HLOOKUP($E21+Z$2,Vychodiská!$J$9:$BH$15,2,0),HLOOKUP(VALUE(RIGHT($E21,4))+Z$2,Vychodiská!$J$9:$BH$15,2,0)))*-1+($G21*IF(LEN($E21)=4,HLOOKUP($E21+Z$2,Vychodiská!$J$9:$BH$15,3,0),HLOOKUP(VALUE(RIGHT($E21,4))+Z$2,Vychodiská!$J$9:$BH$15,3,0)))*-1+($H21*IF(LEN($E21)=4,HLOOKUP($E21+Z$2,Vychodiská!$J$9:$BH$15,4,0),HLOOKUP(VALUE(RIGHT($E21,4))+Z$2,Vychodiská!$J$9:$BH$15,4,0)))*-1+($I21*IF(LEN($E21)=4,HLOOKUP($E21+Z$2,Vychodiská!$J$9:$BH$15,5,0),HLOOKUP(VALUE(RIGHT($E21,4))+Z$2,Vychodiská!$J$9:$BH$15,5,0)))*-1+($J21*IF(LEN($E21)=4,HLOOKUP($E21+Z$2,Vychodiská!$J$9:$BH$15,6),HLOOKUP(VALUE(RIGHT($E21,4))+Z$2,Vychodiská!$J$9:$BH$15,6,0)))*-1+($K21*IF(LEN($E21)=4,HLOOKUP($E21+Z$2,Vychodiská!$J$9:$BH$15,7),HLOOKUP(VALUE(RIGHT($E21,4))+Z$2,Vychodiská!$J$9:$BH$15,7,0)))*-1</f>
        <v>33320.395243903295</v>
      </c>
      <c r="AA21" s="73">
        <f>($F21*IF(LEN($E21)=4,HLOOKUP($E21+AA$2,Vychodiská!$J$9:$BH$15,2,0),HLOOKUP(VALUE(RIGHT($E21,4))+AA$2,Vychodiská!$J$9:$BH$15,2,0)))*-1+($G21*IF(LEN($E21)=4,HLOOKUP($E21+AA$2,Vychodiská!$J$9:$BH$15,3,0),HLOOKUP(VALUE(RIGHT($E21,4))+AA$2,Vychodiská!$J$9:$BH$15,3,0)))*-1+($H21*IF(LEN($E21)=4,HLOOKUP($E21+AA$2,Vychodiská!$J$9:$BH$15,4,0),HLOOKUP(VALUE(RIGHT($E21,4))+AA$2,Vychodiská!$J$9:$BH$15,4,0)))*-1+($I21*IF(LEN($E21)=4,HLOOKUP($E21+AA$2,Vychodiská!$J$9:$BH$15,5,0),HLOOKUP(VALUE(RIGHT($E21,4))+AA$2,Vychodiská!$J$9:$BH$15,5,0)))*-1+($J21*IF(LEN($E21)=4,HLOOKUP($E21+AA$2,Vychodiská!$J$9:$BH$15,6),HLOOKUP(VALUE(RIGHT($E21,4))+AA$2,Vychodiská!$J$9:$BH$15,6,0)))*-1+($K21*IF(LEN($E21)=4,HLOOKUP($E21+AA$2,Vychodiská!$J$9:$BH$15,7),HLOOKUP(VALUE(RIGHT($E21,4))+AA$2,Vychodiská!$J$9:$BH$15,7,0)))*-1</f>
        <v>33720.239986830136</v>
      </c>
      <c r="AB21" s="73">
        <f>($F21*IF(LEN($E21)=4,HLOOKUP($E21+AB$2,Vychodiská!$J$9:$BH$15,2,0),HLOOKUP(VALUE(RIGHT($E21,4))+AB$2,Vychodiská!$J$9:$BH$15,2,0)))*-1+($G21*IF(LEN($E21)=4,HLOOKUP($E21+AB$2,Vychodiská!$J$9:$BH$15,3,0),HLOOKUP(VALUE(RIGHT($E21,4))+AB$2,Vychodiská!$J$9:$BH$15,3,0)))*-1+($H21*IF(LEN($E21)=4,HLOOKUP($E21+AB$2,Vychodiská!$J$9:$BH$15,4,0),HLOOKUP(VALUE(RIGHT($E21,4))+AB$2,Vychodiská!$J$9:$BH$15,4,0)))*-1+($I21*IF(LEN($E21)=4,HLOOKUP($E21+AB$2,Vychodiská!$J$9:$BH$15,5,0),HLOOKUP(VALUE(RIGHT($E21,4))+AB$2,Vychodiská!$J$9:$BH$15,5,0)))*-1+($J21*IF(LEN($E21)=4,HLOOKUP($E21+AB$2,Vychodiská!$J$9:$BH$15,6),HLOOKUP(VALUE(RIGHT($E21,4))+AB$2,Vychodiská!$J$9:$BH$15,6,0)))*-1+($K21*IF(LEN($E21)=4,HLOOKUP($E21+AB$2,Vychodiská!$J$9:$BH$15,7),HLOOKUP(VALUE(RIGHT($E21,4))+AB$2,Vychodiská!$J$9:$BH$15,7,0)))*-1</f>
        <v>34057.442386698436</v>
      </c>
      <c r="AC21" s="73">
        <f>($F21*IF(LEN($E21)=4,HLOOKUP($E21+AC$2,Vychodiská!$J$9:$BH$15,2,0),HLOOKUP(VALUE(RIGHT($E21,4))+AC$2,Vychodiská!$J$9:$BH$15,2,0)))*-1+($G21*IF(LEN($E21)=4,HLOOKUP($E21+AC$2,Vychodiská!$J$9:$BH$15,3,0),HLOOKUP(VALUE(RIGHT($E21,4))+AC$2,Vychodiská!$J$9:$BH$15,3,0)))*-1+($H21*IF(LEN($E21)=4,HLOOKUP($E21+AC$2,Vychodiská!$J$9:$BH$15,4,0),HLOOKUP(VALUE(RIGHT($E21,4))+AC$2,Vychodiská!$J$9:$BH$15,4,0)))*-1+($I21*IF(LEN($E21)=4,HLOOKUP($E21+AC$2,Vychodiská!$J$9:$BH$15,5,0),HLOOKUP(VALUE(RIGHT($E21,4))+AC$2,Vychodiská!$J$9:$BH$15,5,0)))*-1+($J21*IF(LEN($E21)=4,HLOOKUP($E21+AC$2,Vychodiská!$J$9:$BH$15,6),HLOOKUP(VALUE(RIGHT($E21,4))+AC$2,Vychodiská!$J$9:$BH$15,6,0)))*-1+($K21*IF(LEN($E21)=4,HLOOKUP($E21+AC$2,Vychodiská!$J$9:$BH$15,7),HLOOKUP(VALUE(RIGHT($E21,4))+AC$2,Vychodiská!$J$9:$BH$15,7,0)))*-1</f>
        <v>34398.016810565416</v>
      </c>
      <c r="AD21" s="73">
        <f>($F21*IF(LEN($E21)=4,HLOOKUP($E21+AD$2,Vychodiská!$J$9:$BH$15,2,0),HLOOKUP(VALUE(RIGHT($E21,4))+AD$2,Vychodiská!$J$9:$BH$15,2,0)))*-1+($G21*IF(LEN($E21)=4,HLOOKUP($E21+AD$2,Vychodiská!$J$9:$BH$15,3,0),HLOOKUP(VALUE(RIGHT($E21,4))+AD$2,Vychodiská!$J$9:$BH$15,3,0)))*-1+($H21*IF(LEN($E21)=4,HLOOKUP($E21+AD$2,Vychodiská!$J$9:$BH$15,4,0),HLOOKUP(VALUE(RIGHT($E21,4))+AD$2,Vychodiská!$J$9:$BH$15,4,0)))*-1+($I21*IF(LEN($E21)=4,HLOOKUP($E21+AD$2,Vychodiská!$J$9:$BH$15,5,0),HLOOKUP(VALUE(RIGHT($E21,4))+AD$2,Vychodiská!$J$9:$BH$15,5,0)))*-1+($J21*IF(LEN($E21)=4,HLOOKUP($E21+AD$2,Vychodiská!$J$9:$BH$15,6),HLOOKUP(VALUE(RIGHT($E21,4))+AD$2,Vychodiská!$J$9:$BH$15,6,0)))*-1+($K21*IF(LEN($E21)=4,HLOOKUP($E21+AD$2,Vychodiská!$J$9:$BH$15,7),HLOOKUP(VALUE(RIGHT($E21,4))+AD$2,Vychodiská!$J$9:$BH$15,7,0)))*-1</f>
        <v>34741.996978671072</v>
      </c>
      <c r="AE21" s="73">
        <f>($F21*IF(LEN($E21)=4,HLOOKUP($E21+AE$2,Vychodiská!$J$9:$BH$15,2,0),HLOOKUP(VALUE(RIGHT($E21,4))+AE$2,Vychodiská!$J$9:$BH$15,2,0)))*-1+($G21*IF(LEN($E21)=4,HLOOKUP($E21+AE$2,Vychodiská!$J$9:$BH$15,3,0),HLOOKUP(VALUE(RIGHT($E21,4))+AE$2,Vychodiská!$J$9:$BH$15,3,0)))*-1+($H21*IF(LEN($E21)=4,HLOOKUP($E21+AE$2,Vychodiská!$J$9:$BH$15,4,0),HLOOKUP(VALUE(RIGHT($E21,4))+AE$2,Vychodiská!$J$9:$BH$15,4,0)))*-1+($I21*IF(LEN($E21)=4,HLOOKUP($E21+AE$2,Vychodiská!$J$9:$BH$15,5,0),HLOOKUP(VALUE(RIGHT($E21,4))+AE$2,Vychodiská!$J$9:$BH$15,5,0)))*-1+($J21*IF(LEN($E21)=4,HLOOKUP($E21+AE$2,Vychodiská!$J$9:$BH$15,6),HLOOKUP(VALUE(RIGHT($E21,4))+AE$2,Vychodiská!$J$9:$BH$15,6,0)))*-1+($K21*IF(LEN($E21)=4,HLOOKUP($E21+AE$2,Vychodiská!$J$9:$BH$15,7),HLOOKUP(VALUE(RIGHT($E21,4))+AE$2,Vychodiská!$J$9:$BH$15,7,0)))*-1</f>
        <v>35089.416948457787</v>
      </c>
      <c r="AF21" s="73">
        <f>($F21*IF(LEN($E21)=4,HLOOKUP($E21+AF$2,Vychodiská!$J$9:$BH$15,2,0),HLOOKUP(VALUE(RIGHT($E21,4))+AF$2,Vychodiská!$J$9:$BH$15,2,0)))*-1+($G21*IF(LEN($E21)=4,HLOOKUP($E21+AF$2,Vychodiská!$J$9:$BH$15,3,0),HLOOKUP(VALUE(RIGHT($E21,4))+AF$2,Vychodiská!$J$9:$BH$15,3,0)))*-1+($H21*IF(LEN($E21)=4,HLOOKUP($E21+AF$2,Vychodiská!$J$9:$BH$15,4,0),HLOOKUP(VALUE(RIGHT($E21,4))+AF$2,Vychodiská!$J$9:$BH$15,4,0)))*-1+($I21*IF(LEN($E21)=4,HLOOKUP($E21+AF$2,Vychodiská!$J$9:$BH$15,5,0),HLOOKUP(VALUE(RIGHT($E21,4))+AF$2,Vychodiská!$J$9:$BH$15,5,0)))*-1+($J21*IF(LEN($E21)=4,HLOOKUP($E21+AF$2,Vychodiská!$J$9:$BH$15,6),HLOOKUP(VALUE(RIGHT($E21,4))+AF$2,Vychodiská!$J$9:$BH$15,6,0)))*-1+($K21*IF(LEN($E21)=4,HLOOKUP($E21+AF$2,Vychodiská!$J$9:$BH$15,7),HLOOKUP(VALUE(RIGHT($E21,4))+AF$2,Vychodiská!$J$9:$BH$15,7,0)))*-1</f>
        <v>35440.311117942358</v>
      </c>
      <c r="AG21" s="73">
        <f>($F21*IF(LEN($E21)=4,HLOOKUP($E21+AG$2,Vychodiská!$J$9:$BH$15,2,0),HLOOKUP(VALUE(RIGHT($E21,4))+AG$2,Vychodiská!$J$9:$BH$15,2,0)))*-1+($G21*IF(LEN($E21)=4,HLOOKUP($E21+AG$2,Vychodiská!$J$9:$BH$15,3,0),HLOOKUP(VALUE(RIGHT($E21,4))+AG$2,Vychodiská!$J$9:$BH$15,3,0)))*-1+($H21*IF(LEN($E21)=4,HLOOKUP($E21+AG$2,Vychodiská!$J$9:$BH$15,4,0),HLOOKUP(VALUE(RIGHT($E21,4))+AG$2,Vychodiská!$J$9:$BH$15,4,0)))*-1+($I21*IF(LEN($E21)=4,HLOOKUP($E21+AG$2,Vychodiská!$J$9:$BH$15,5,0),HLOOKUP(VALUE(RIGHT($E21,4))+AG$2,Vychodiská!$J$9:$BH$15,5,0)))*-1+($J21*IF(LEN($E21)=4,HLOOKUP($E21+AG$2,Vychodiská!$J$9:$BH$15,6),HLOOKUP(VALUE(RIGHT($E21,4))+AG$2,Vychodiská!$J$9:$BH$15,6,0)))*-1+($K21*IF(LEN($E21)=4,HLOOKUP($E21+AG$2,Vychodiská!$J$9:$BH$15,7),HLOOKUP(VALUE(RIGHT($E21,4))+AG$2,Vychodiská!$J$9:$BH$15,7,0)))*-1</f>
        <v>35794.71422912179</v>
      </c>
      <c r="AH21" s="73">
        <f>($F21*IF(LEN($E21)=4,HLOOKUP($E21+AH$2,Vychodiská!$J$9:$BH$15,2,0),HLOOKUP(VALUE(RIGHT($E21,4))+AH$2,Vychodiská!$J$9:$BH$15,2,0)))*-1+($G21*IF(LEN($E21)=4,HLOOKUP($E21+AH$2,Vychodiská!$J$9:$BH$15,3,0),HLOOKUP(VALUE(RIGHT($E21,4))+AH$2,Vychodiská!$J$9:$BH$15,3,0)))*-1+($H21*IF(LEN($E21)=4,HLOOKUP($E21+AH$2,Vychodiská!$J$9:$BH$15,4,0),HLOOKUP(VALUE(RIGHT($E21,4))+AH$2,Vychodiská!$J$9:$BH$15,4,0)))*-1+($I21*IF(LEN($E21)=4,HLOOKUP($E21+AH$2,Vychodiská!$J$9:$BH$15,5,0),HLOOKUP(VALUE(RIGHT($E21,4))+AH$2,Vychodiská!$J$9:$BH$15,5,0)))*-1+($J21*IF(LEN($E21)=4,HLOOKUP($E21+AH$2,Vychodiská!$J$9:$BH$15,6),HLOOKUP(VALUE(RIGHT($E21,4))+AH$2,Vychodiská!$J$9:$BH$15,6,0)))*-1+($K21*IF(LEN($E21)=4,HLOOKUP($E21+AH$2,Vychodiská!$J$9:$BH$15,7),HLOOKUP(VALUE(RIGHT($E21,4))+AH$2,Vychodiská!$J$9:$BH$15,7,0)))*-1</f>
        <v>36152.661371413007</v>
      </c>
      <c r="AI21" s="73">
        <f>($F21*IF(LEN($E21)=4,HLOOKUP($E21+AI$2,Vychodiská!$J$9:$BH$15,2,0),HLOOKUP(VALUE(RIGHT($E21,4))+AI$2,Vychodiská!$J$9:$BH$15,2,0)))*-1+($G21*IF(LEN($E21)=4,HLOOKUP($E21+AI$2,Vychodiská!$J$9:$BH$15,3,0),HLOOKUP(VALUE(RIGHT($E21,4))+AI$2,Vychodiská!$J$9:$BH$15,3,0)))*-1+($H21*IF(LEN($E21)=4,HLOOKUP($E21+AI$2,Vychodiská!$J$9:$BH$15,4,0),HLOOKUP(VALUE(RIGHT($E21,4))+AI$2,Vychodiská!$J$9:$BH$15,4,0)))*-1+($I21*IF(LEN($E21)=4,HLOOKUP($E21+AI$2,Vychodiská!$J$9:$BH$15,5,0),HLOOKUP(VALUE(RIGHT($E21,4))+AI$2,Vychodiská!$J$9:$BH$15,5,0)))*-1+($J21*IF(LEN($E21)=4,HLOOKUP($E21+AI$2,Vychodiská!$J$9:$BH$15,6),HLOOKUP(VALUE(RIGHT($E21,4))+AI$2,Vychodiská!$J$9:$BH$15,6,0)))*-1+($K21*IF(LEN($E21)=4,HLOOKUP($E21+AI$2,Vychodiská!$J$9:$BH$15,7),HLOOKUP(VALUE(RIGHT($E21,4))+AI$2,Vychodiská!$J$9:$BH$15,7,0)))*-1</f>
        <v>36514.187985127137</v>
      </c>
      <c r="AJ21" s="73">
        <f>($F21*IF(LEN($E21)=4,HLOOKUP($E21+AJ$2,Vychodiská!$J$9:$BH$15,2,0),HLOOKUP(VALUE(RIGHT($E21,4))+AJ$2,Vychodiská!$J$9:$BH$15,2,0)))*-1+($G21*IF(LEN($E21)=4,HLOOKUP($E21+AJ$2,Vychodiská!$J$9:$BH$15,3,0),HLOOKUP(VALUE(RIGHT($E21,4))+AJ$2,Vychodiská!$J$9:$BH$15,3,0)))*-1+($H21*IF(LEN($E21)=4,HLOOKUP($E21+AJ$2,Vychodiská!$J$9:$BH$15,4,0),HLOOKUP(VALUE(RIGHT($E21,4))+AJ$2,Vychodiská!$J$9:$BH$15,4,0)))*-1+($I21*IF(LEN($E21)=4,HLOOKUP($E21+AJ$2,Vychodiská!$J$9:$BH$15,5,0),HLOOKUP(VALUE(RIGHT($E21,4))+AJ$2,Vychodiská!$J$9:$BH$15,5,0)))*-1+($J21*IF(LEN($E21)=4,HLOOKUP($E21+AJ$2,Vychodiská!$J$9:$BH$15,6),HLOOKUP(VALUE(RIGHT($E21,4))+AJ$2,Vychodiská!$J$9:$BH$15,6,0)))*-1+($K21*IF(LEN($E21)=4,HLOOKUP($E21+AJ$2,Vychodiská!$J$9:$BH$15,7),HLOOKUP(VALUE(RIGHT($E21,4))+AJ$2,Vychodiská!$J$9:$BH$15,7,0)))*-1</f>
        <v>36879.329864978412</v>
      </c>
      <c r="AK21" s="73">
        <f>($F21*IF(LEN($E21)=4,HLOOKUP($E21+AK$2,Vychodiská!$J$9:$BH$15,2,0),HLOOKUP(VALUE(RIGHT($E21,4))+AK$2,Vychodiská!$J$9:$BH$15,2,0)))*-1+($G21*IF(LEN($E21)=4,HLOOKUP($E21+AK$2,Vychodiská!$J$9:$BH$15,3,0),HLOOKUP(VALUE(RIGHT($E21,4))+AK$2,Vychodiská!$J$9:$BH$15,3,0)))*-1+($H21*IF(LEN($E21)=4,HLOOKUP($E21+AK$2,Vychodiská!$J$9:$BH$15,4,0),HLOOKUP(VALUE(RIGHT($E21,4))+AK$2,Vychodiská!$J$9:$BH$15,4,0)))*-1+($I21*IF(LEN($E21)=4,HLOOKUP($E21+AK$2,Vychodiská!$J$9:$BH$15,5,0),HLOOKUP(VALUE(RIGHT($E21,4))+AK$2,Vychodiská!$J$9:$BH$15,5,0)))*-1+($J21*IF(LEN($E21)=4,HLOOKUP($E21+AK$2,Vychodiská!$J$9:$BH$15,6),HLOOKUP(VALUE(RIGHT($E21,4))+AK$2,Vychodiská!$J$9:$BH$15,6,0)))*-1+($K21*IF(LEN($E21)=4,HLOOKUP($E21+AK$2,Vychodiská!$J$9:$BH$15,7),HLOOKUP(VALUE(RIGHT($E21,4))+AK$2,Vychodiská!$J$9:$BH$15,7,0)))*-1</f>
        <v>37248.123163628188</v>
      </c>
      <c r="AL21" s="73">
        <f>($F21*IF(LEN($E21)=4,HLOOKUP($E21+AL$2,Vychodiská!$J$9:$BH$15,2,0),HLOOKUP(VALUE(RIGHT($E21,4))+AL$2,Vychodiská!$J$9:$BH$15,2,0)))*-1+($G21*IF(LEN($E21)=4,HLOOKUP($E21+AL$2,Vychodiská!$J$9:$BH$15,3,0),HLOOKUP(VALUE(RIGHT($E21,4))+AL$2,Vychodiská!$J$9:$BH$15,3,0)))*-1+($H21*IF(LEN($E21)=4,HLOOKUP($E21+AL$2,Vychodiská!$J$9:$BH$15,4,0),HLOOKUP(VALUE(RIGHT($E21,4))+AL$2,Vychodiská!$J$9:$BH$15,4,0)))*-1+($I21*IF(LEN($E21)=4,HLOOKUP($E21+AL$2,Vychodiská!$J$9:$BH$15,5,0),HLOOKUP(VALUE(RIGHT($E21,4))+AL$2,Vychodiská!$J$9:$BH$15,5,0)))*-1+($J21*IF(LEN($E21)=4,HLOOKUP($E21+AL$2,Vychodiská!$J$9:$BH$15,6),HLOOKUP(VALUE(RIGHT($E21,4))+AL$2,Vychodiská!$J$9:$BH$15,6,0)))*-1+($K21*IF(LEN($E21)=4,HLOOKUP($E21+AL$2,Vychodiská!$J$9:$BH$15,7),HLOOKUP(VALUE(RIGHT($E21,4))+AL$2,Vychodiská!$J$9:$BH$15,7,0)))*-1</f>
        <v>37732.348764755356</v>
      </c>
      <c r="AM21" s="73">
        <f>($F21*IF(LEN($E21)=4,HLOOKUP($E21+AM$2,Vychodiská!$J$9:$BH$15,2,0),HLOOKUP(VALUE(RIGHT($E21,4))+AM$2,Vychodiská!$J$9:$BH$15,2,0)))*-1+($G21*IF(LEN($E21)=4,HLOOKUP($E21+AM$2,Vychodiská!$J$9:$BH$15,3,0),HLOOKUP(VALUE(RIGHT($E21,4))+AM$2,Vychodiská!$J$9:$BH$15,3,0)))*-1+($H21*IF(LEN($E21)=4,HLOOKUP($E21+AM$2,Vychodiská!$J$9:$BH$15,4,0),HLOOKUP(VALUE(RIGHT($E21,4))+AM$2,Vychodiská!$J$9:$BH$15,4,0)))*-1+($I21*IF(LEN($E21)=4,HLOOKUP($E21+AM$2,Vychodiská!$J$9:$BH$15,5,0),HLOOKUP(VALUE(RIGHT($E21,4))+AM$2,Vychodiská!$J$9:$BH$15,5,0)))*-1+($J21*IF(LEN($E21)=4,HLOOKUP($E21+AM$2,Vychodiská!$J$9:$BH$15,6),HLOOKUP(VALUE(RIGHT($E21,4))+AM$2,Vychodiská!$J$9:$BH$15,6,0)))*-1+($K21*IF(LEN($E21)=4,HLOOKUP($E21+AM$2,Vychodiská!$J$9:$BH$15,7),HLOOKUP(VALUE(RIGHT($E21,4))+AM$2,Vychodiská!$J$9:$BH$15,7,0)))*-1</f>
        <v>38222.869298697173</v>
      </c>
      <c r="AN21" s="73">
        <f>($F21*IF(LEN($E21)=4,HLOOKUP($E21+AN$2,Vychodiská!$J$9:$BH$15,2,0),HLOOKUP(VALUE(RIGHT($E21,4))+AN$2,Vychodiská!$J$9:$BH$15,2,0)))*-1+($G21*IF(LEN($E21)=4,HLOOKUP($E21+AN$2,Vychodiská!$J$9:$BH$15,3,0),HLOOKUP(VALUE(RIGHT($E21,4))+AN$2,Vychodiská!$J$9:$BH$15,3,0)))*-1+($H21*IF(LEN($E21)=4,HLOOKUP($E21+AN$2,Vychodiská!$J$9:$BH$15,4,0),HLOOKUP(VALUE(RIGHT($E21,4))+AN$2,Vychodiská!$J$9:$BH$15,4,0)))*-1+($I21*IF(LEN($E21)=4,HLOOKUP($E21+AN$2,Vychodiská!$J$9:$BH$15,5,0),HLOOKUP(VALUE(RIGHT($E21,4))+AN$2,Vychodiská!$J$9:$BH$15,5,0)))*-1+($J21*IF(LEN($E21)=4,HLOOKUP($E21+AN$2,Vychodiská!$J$9:$BH$15,6),HLOOKUP(VALUE(RIGHT($E21,4))+AN$2,Vychodiská!$J$9:$BH$15,6,0)))*-1+($K21*IF(LEN($E21)=4,HLOOKUP($E21+AN$2,Vychodiská!$J$9:$BH$15,7),HLOOKUP(VALUE(RIGHT($E21,4))+AN$2,Vychodiská!$J$9:$BH$15,7,0)))*-1</f>
        <v>38719.766599580231</v>
      </c>
      <c r="AO21" s="74">
        <f>($F21*IF(LEN($E21)=4,HLOOKUP($E21+AO$2,Vychodiská!$J$9:$BH$15,2,0),HLOOKUP(VALUE(RIGHT($E21,4))+AO$2,Vychodiská!$J$9:$BH$15,2,0)))*-1+($G21*IF(LEN($E21)=4,HLOOKUP($E21+AO$2,Vychodiská!$J$9:$BH$15,3,0),HLOOKUP(VALUE(RIGHT($E21,4))+AO$2,Vychodiská!$J$9:$BH$15,3,0)))*-1+($H21*IF(LEN($E21)=4,HLOOKUP($E21+AO$2,Vychodiská!$J$9:$BH$15,4,0),HLOOKUP(VALUE(RIGHT($E21,4))+AO$2,Vychodiská!$J$9:$BH$15,4,0)))*-1+($I21*IF(LEN($E21)=4,HLOOKUP($E21+AO$2,Vychodiská!$J$9:$BH$15,5,0),HLOOKUP(VALUE(RIGHT($E21,4))+AO$2,Vychodiská!$J$9:$BH$15,5,0)))*-1+($J21*IF(LEN($E21)=4,HLOOKUP($E21+AO$2,Vychodiská!$J$9:$BH$15,6),HLOOKUP(VALUE(RIGHT($E21,4))+AO$2,Vychodiská!$J$9:$BH$15,6,0)))*-1+($K21*IF(LEN($E21)=4,HLOOKUP($E21+AO$2,Vychodiská!$J$9:$BH$15,7),HLOOKUP(VALUE(RIGHT($E21,4))+AO$2,Vychodiská!$J$9:$BH$15,7,0)))*-1</f>
        <v>39223.123565374772</v>
      </c>
      <c r="AP21" s="73">
        <f t="shared" si="1"/>
        <v>27509.377764788595</v>
      </c>
      <c r="AQ21" s="73">
        <f>SUM($L21:M21)</f>
        <v>55486.414951578598</v>
      </c>
      <c r="AR21" s="73">
        <f>SUM($L21:N21)</f>
        <v>83939.061770544024</v>
      </c>
      <c r="AS21" s="73">
        <f>SUM($L21:O21)</f>
        <v>112875.40358543186</v>
      </c>
      <c r="AT21" s="73">
        <f>SUM($L21:P21)</f>
        <v>142303.6632111728</v>
      </c>
      <c r="AU21" s="73">
        <f>SUM($L21:Q21)</f>
        <v>172232.20325055131</v>
      </c>
      <c r="AV21" s="73">
        <f>SUM($L21:R21)</f>
        <v>202519.88577040238</v>
      </c>
      <c r="AW21" s="73">
        <f>SUM($L21:S21)</f>
        <v>233171.02048049166</v>
      </c>
      <c r="AX21" s="73">
        <f>SUM($L21:T21)</f>
        <v>264189.96880710201</v>
      </c>
      <c r="AY21" s="73">
        <f>SUM($L21:U21)</f>
        <v>295581.14451363171</v>
      </c>
      <c r="AZ21" s="73">
        <f>SUM($L21:V21)</f>
        <v>327349.01432863972</v>
      </c>
      <c r="BA21" s="73">
        <f>SUM($L21:W21)</f>
        <v>359498.09858142782</v>
      </c>
      <c r="BB21" s="73">
        <f>SUM($L21:X21)</f>
        <v>392032.97184524941</v>
      </c>
      <c r="BC21" s="73">
        <f>SUM($L21:Y21)</f>
        <v>424958.26358823688</v>
      </c>
      <c r="BD21" s="73">
        <f>SUM($L21:Z21)</f>
        <v>458278.65883214015</v>
      </c>
      <c r="BE21" s="73">
        <f>SUM($L21:AA21)</f>
        <v>491998.89881897031</v>
      </c>
      <c r="BF21" s="73">
        <f>SUM($L21:AB21)</f>
        <v>526056.34120566875</v>
      </c>
      <c r="BG21" s="73">
        <f>SUM($L21:AC21)</f>
        <v>560454.35801623412</v>
      </c>
      <c r="BH21" s="73">
        <f>SUM($L21:AD21)</f>
        <v>595196.35499490518</v>
      </c>
      <c r="BI21" s="73">
        <f>SUM($L21:AE21)</f>
        <v>630285.77194336301</v>
      </c>
      <c r="BJ21" s="73">
        <f>SUM($L21:AF21)</f>
        <v>665726.08306130534</v>
      </c>
      <c r="BK21" s="73">
        <f>SUM($L21:AG21)</f>
        <v>701520.79729042714</v>
      </c>
      <c r="BL21" s="73">
        <f>SUM($L21:AH21)</f>
        <v>737673.45866184018</v>
      </c>
      <c r="BM21" s="73">
        <f>SUM($L21:AI21)</f>
        <v>774187.64664696727</v>
      </c>
      <c r="BN21" s="73">
        <f>SUM($L21:AJ21)</f>
        <v>811066.97651194572</v>
      </c>
      <c r="BO21" s="73">
        <f>SUM($L21:AK21)</f>
        <v>848315.09967557387</v>
      </c>
      <c r="BP21" s="73">
        <f>SUM($L21:AL21)</f>
        <v>886047.44844032917</v>
      </c>
      <c r="BQ21" s="73">
        <f>SUM($L21:AM21)</f>
        <v>924270.31773902639</v>
      </c>
      <c r="BR21" s="73">
        <f>SUM($L21:AN21)</f>
        <v>962990.08433860657</v>
      </c>
      <c r="BS21" s="74">
        <f>SUM($L21:AO21)</f>
        <v>1002213.2079039813</v>
      </c>
      <c r="BT21" s="76">
        <f>IF(CZ21=0,0,L21/((1+Vychodiská!$C$168)^emisie_ostatné!CZ21))</f>
        <v>24951.816566701673</v>
      </c>
      <c r="BU21" s="73">
        <f>IF(DA21=0,0,M21/((1+Vychodiská!$C$168)^emisie_ostatné!DA21))</f>
        <v>24167.616617462478</v>
      </c>
      <c r="BV21" s="73">
        <f>IF(DB21=0,0,N21/((1+Vychodiská!$C$168)^emisie_ostatné!DB21))</f>
        <v>23408.062952342229</v>
      </c>
      <c r="BW21" s="73">
        <f>IF(DC21=0,0,O21/((1+Vychodiská!$C$168)^emisie_ostatné!DC21))</f>
        <v>22672.380973840041</v>
      </c>
      <c r="BX21" s="73">
        <f>IF(DD21=0,0,P21/((1+Vychodiská!$C$168)^emisie_ostatné!DD21))</f>
        <v>21959.820428947925</v>
      </c>
      <c r="BY21" s="73">
        <f>IF(DE21=0,0,Q21/((1+Vychodiská!$C$168)^emisie_ostatné!DE21))</f>
        <v>21269.654644038124</v>
      </c>
      <c r="BZ21" s="73">
        <f>IF(DF21=0,0,R21/((1+Vychodiská!$C$168)^emisie_ostatné!DF21))</f>
        <v>20499.895714063416</v>
      </c>
      <c r="CA21" s="73">
        <f>IF(DG21=0,0,S21/((1+Vychodiská!$C$168)^emisie_ostatné!DG21))</f>
        <v>19757.994726316356</v>
      </c>
      <c r="CB21" s="73">
        <f>IF(DH21=0,0,T21/((1+Vychodiská!$C$168)^emisie_ostatné!DH21))</f>
        <v>19042.94348860205</v>
      </c>
      <c r="CC21" s="73">
        <f>IF(DI21=0,0,U21/((1+Vychodiská!$C$168)^emisie_ostatné!DI21))</f>
        <v>18353.770295681217</v>
      </c>
      <c r="CD21" s="73">
        <f>IF(DJ21=0,0,V21/((1+Vychodiská!$C$168)^emisie_ostatné!DJ21))</f>
        <v>17689.538608789899</v>
      </c>
      <c r="CE21" s="73">
        <f>IF(DK21=0,0,W21/((1+Vychodiská!$C$168)^emisie_ostatné!DK21))</f>
        <v>17049.345782947974</v>
      </c>
      <c r="CF21" s="73">
        <f>IF(DL21=0,0,X21/((1+Vychodiská!$C$168)^emisie_ostatné!DL21))</f>
        <v>16432.321840327004</v>
      </c>
      <c r="CG21" s="73">
        <f>IF(DM21=0,0,Y21/((1+Vychodiská!$C$168)^emisie_ostatné!DM21))</f>
        <v>15837.628288010401</v>
      </c>
      <c r="CH21" s="73">
        <f>IF(DN21=0,0,Z21/((1+Vychodiská!$C$168)^emisie_ostatné!DN21))</f>
        <v>15264.456978539551</v>
      </c>
      <c r="CI21" s="73">
        <f>IF(DO21=0,0,AA21/((1+Vychodiská!$C$168)^emisie_ostatné!DO21))</f>
        <v>14712.029011697166</v>
      </c>
      <c r="CJ21" s="73">
        <f>IF(DP21=0,0,AB21/((1+Vychodiská!$C$168)^emisie_ostatné!DP21))</f>
        <v>14151.570763632511</v>
      </c>
      <c r="CK21" s="73">
        <f>IF(DQ21=0,0,AC21/((1+Vychodiská!$C$168)^emisie_ostatné!DQ21))</f>
        <v>13612.463305970319</v>
      </c>
      <c r="CL21" s="73">
        <f>IF(DR21=0,0,AD21/((1+Vychodiská!$C$168)^emisie_ostatné!DR21))</f>
        <v>13093.89327526669</v>
      </c>
      <c r="CM21" s="73">
        <f>IF(DS21=0,0,AE21/((1+Vychodiská!$C$168)^emisie_ostatné!DS21))</f>
        <v>12595.078293351769</v>
      </c>
      <c r="CN21" s="73">
        <f>IF(DT21=0,0,AF21/((1+Vychodiská!$C$168)^emisie_ostatné!DT21))</f>
        <v>12115.265786938367</v>
      </c>
      <c r="CO21" s="73">
        <f>IF(DU21=0,0,AG21/((1+Vychodiská!$C$168)^emisie_ostatné!DU21))</f>
        <v>11653.731852197858</v>
      </c>
      <c r="CP21" s="73">
        <f>IF(DV21=0,0,AH21/((1+Vychodiská!$C$168)^emisie_ostatné!DV21))</f>
        <v>11209.780162590323</v>
      </c>
      <c r="CQ21" s="73">
        <f>IF(DW21=0,0,AI21/((1+Vychodiská!$C$168)^emisie_ostatné!DW21))</f>
        <v>10782.740918301166</v>
      </c>
      <c r="CR21" s="73">
        <f>IF(DX21=0,0,AJ21/((1+Vychodiská!$C$168)^emisie_ostatné!DX21))</f>
        <v>10371.969835699218</v>
      </c>
      <c r="CS21" s="73">
        <f>IF(DY21=0,0,AK21/((1+Vychodiská!$C$168)^emisie_ostatné!DY21))</f>
        <v>9976.8471752916266</v>
      </c>
      <c r="CT21" s="73">
        <f>IF(DZ21=0,0,AL21/((1+Vychodiská!$C$168)^emisie_ostatné!DZ21))</f>
        <v>9625.2820843527807</v>
      </c>
      <c r="CU21" s="73">
        <f>IF(EA21=0,0,AM21/((1+Vychodiská!$C$168)^emisie_ostatné!EA21))</f>
        <v>9286.1054775708217</v>
      </c>
      <c r="CV21" s="73">
        <f>IF(EB21=0,0,AN21/((1+Vychodiská!$C$168)^emisie_ostatné!EB21))</f>
        <v>8958.8808083611857</v>
      </c>
      <c r="CW21" s="74">
        <f>IF(EC21=0,0,AO21/((1+Vychodiská!$C$168)^emisie_ostatné!EC21))</f>
        <v>8643.1869132094071</v>
      </c>
      <c r="CX21" s="77">
        <f t="shared" si="4"/>
        <v>469146.07357104158</v>
      </c>
      <c r="CY21" s="73"/>
      <c r="CZ21" s="78">
        <f t="shared" si="2"/>
        <v>2</v>
      </c>
      <c r="DA21" s="78">
        <f t="shared" ref="DA21:EC21" si="21">IF(CZ21=0,0,IF(DA$2&gt;$D21,0,CZ21+1))</f>
        <v>3</v>
      </c>
      <c r="DB21" s="78">
        <f t="shared" si="21"/>
        <v>4</v>
      </c>
      <c r="DC21" s="78">
        <f t="shared" si="21"/>
        <v>5</v>
      </c>
      <c r="DD21" s="78">
        <f t="shared" si="21"/>
        <v>6</v>
      </c>
      <c r="DE21" s="78">
        <f t="shared" si="21"/>
        <v>7</v>
      </c>
      <c r="DF21" s="78">
        <f t="shared" si="21"/>
        <v>8</v>
      </c>
      <c r="DG21" s="78">
        <f t="shared" si="21"/>
        <v>9</v>
      </c>
      <c r="DH21" s="78">
        <f t="shared" si="21"/>
        <v>10</v>
      </c>
      <c r="DI21" s="78">
        <f t="shared" si="21"/>
        <v>11</v>
      </c>
      <c r="DJ21" s="78">
        <f t="shared" si="21"/>
        <v>12</v>
      </c>
      <c r="DK21" s="78">
        <f t="shared" si="21"/>
        <v>13</v>
      </c>
      <c r="DL21" s="78">
        <f t="shared" si="21"/>
        <v>14</v>
      </c>
      <c r="DM21" s="78">
        <f t="shared" si="21"/>
        <v>15</v>
      </c>
      <c r="DN21" s="78">
        <f t="shared" si="21"/>
        <v>16</v>
      </c>
      <c r="DO21" s="78">
        <f t="shared" si="21"/>
        <v>17</v>
      </c>
      <c r="DP21" s="78">
        <f t="shared" si="21"/>
        <v>18</v>
      </c>
      <c r="DQ21" s="78">
        <f t="shared" si="21"/>
        <v>19</v>
      </c>
      <c r="DR21" s="78">
        <f t="shared" si="21"/>
        <v>20</v>
      </c>
      <c r="DS21" s="78">
        <f t="shared" si="21"/>
        <v>21</v>
      </c>
      <c r="DT21" s="78">
        <f t="shared" si="21"/>
        <v>22</v>
      </c>
      <c r="DU21" s="78">
        <f t="shared" si="21"/>
        <v>23</v>
      </c>
      <c r="DV21" s="78">
        <f t="shared" si="21"/>
        <v>24</v>
      </c>
      <c r="DW21" s="78">
        <f t="shared" si="21"/>
        <v>25</v>
      </c>
      <c r="DX21" s="78">
        <f t="shared" si="21"/>
        <v>26</v>
      </c>
      <c r="DY21" s="78">
        <f t="shared" si="21"/>
        <v>27</v>
      </c>
      <c r="DZ21" s="78">
        <f t="shared" si="21"/>
        <v>28</v>
      </c>
      <c r="EA21" s="78">
        <f t="shared" si="21"/>
        <v>29</v>
      </c>
      <c r="EB21" s="78">
        <f t="shared" si="21"/>
        <v>30</v>
      </c>
      <c r="EC21" s="79">
        <f t="shared" si="21"/>
        <v>31</v>
      </c>
    </row>
    <row r="22" spans="1:133" s="80" customFormat="1" ht="31" customHeight="1" x14ac:dyDescent="0.35">
      <c r="A22" s="70">
        <v>22</v>
      </c>
      <c r="B22" s="71" t="s">
        <v>135</v>
      </c>
      <c r="C22" s="71" t="str">
        <f>INDEX(Data!$D$3:$D$29,MATCH(emisie_ostatné!A22,Data!$A$3:$A$29,0))</f>
        <v>Rekonštrukcia a modernizácia rozvodov centrálneho zásobovania teplom v meste Martin III. etapa</v>
      </c>
      <c r="D22" s="72">
        <f>INDEX(Data!$M$3:$M$29,MATCH(emisie_ostatné!A22,Data!$A$3:$A$29,0))</f>
        <v>30</v>
      </c>
      <c r="E22" s="72">
        <f>INDEX(Data!$J$3:$J$29,MATCH(emisie_ostatné!A22,Data!$A$3:$A$29,0))</f>
        <v>2024</v>
      </c>
      <c r="F22" s="72">
        <f>INDEX(Data!$O$3:$O$29,MATCH(emisie_ostatné!A22,Data!$A$3:$A$29,0))</f>
        <v>-0.2</v>
      </c>
      <c r="G22" s="72">
        <f>INDEX(Data!$P$3:$P$29,MATCH(emisie_ostatné!A22,Data!$A$3:$A$29,0))</f>
        <v>-0.4</v>
      </c>
      <c r="H22" s="72">
        <f>INDEX(Data!$Q$3:$Q$29,MATCH(emisie_ostatné!A22,Data!$A$3:$A$29,0))</f>
        <v>0</v>
      </c>
      <c r="I22" s="72">
        <f>INDEX(Data!$R$3:$R$29,MATCH(emisie_ostatné!A22,Data!$A$3:$A$29,0))</f>
        <v>0</v>
      </c>
      <c r="J22" s="72">
        <f>INDEX(Data!$S$3:$S$29,MATCH(emisie_ostatné!A22,Data!$A$3:$A$29,0))</f>
        <v>0</v>
      </c>
      <c r="K22" s="74">
        <f>INDEX(Data!$T$3:$T$29,MATCH(emisie_ostatné!A22,Data!$A$3:$A$29,0))</f>
        <v>0</v>
      </c>
      <c r="L22" s="73">
        <f>($F22*IF(LEN($E22)=4,HLOOKUP($E22+L$2,Vychodiská!$J$9:$BH$15,2,0),HLOOKUP(VALUE(RIGHT($E22,4))+L$2,Vychodiská!$J$9:$BH$15,2,0)))*-1+($G22*IF(LEN($E22)=4,HLOOKUP($E22+L$2,Vychodiská!$J$9:$BH$15,3,0),HLOOKUP(VALUE(RIGHT($E22,4))+L$2,Vychodiská!$J$9:$BH$15,3,0)))*-1+($H22*IF(LEN($E22)=4,HLOOKUP($E22+L$2,Vychodiská!$J$9:$BH$15,4,0),HLOOKUP(VALUE(RIGHT($E22,4))+L$2,Vychodiská!$J$9:$BH$15,4,0)))*-1+($I22*IF(LEN($E22)=4,HLOOKUP($E22+L$2,Vychodiská!$J$9:$BH$15,5,0),HLOOKUP(VALUE(RIGHT($E22,4))+L$2,Vychodiská!$J$9:$BH$15,5,0)))*-1+($J22*IF(LEN($E22)=4,HLOOKUP($E22+L$2,Vychodiská!$J$9:$BH$15,6),HLOOKUP(VALUE(RIGHT($E22,4))+L$2,Vychodiská!$J$9:$BH$15,6,0)))*-1+($K22*IF(LEN($E22)=4,HLOOKUP($E22+L$2,Vychodiská!$J$9:$BH$15,7),HLOOKUP(VALUE(RIGHT($E22,4))+L$2,Vychodiská!$J$9:$BH$15,7,0)))*-1</f>
        <v>18339.585176525732</v>
      </c>
      <c r="M22" s="73">
        <f>($F22*IF(LEN($E22)=4,HLOOKUP($E22+M$2,Vychodiská!$J$9:$BH$15,2,0),HLOOKUP(VALUE(RIGHT($E22,4))+M$2,Vychodiská!$J$9:$BH$15,2,0)))*-1+($G22*IF(LEN($E22)=4,HLOOKUP($E22+M$2,Vychodiská!$J$9:$BH$15,3,0),HLOOKUP(VALUE(RIGHT($E22,4))+M$2,Vychodiská!$J$9:$BH$15,3,0)))*-1+($H22*IF(LEN($E22)=4,HLOOKUP($E22+M$2,Vychodiská!$J$9:$BH$15,4,0),HLOOKUP(VALUE(RIGHT($E22,4))+M$2,Vychodiská!$J$9:$BH$15,4,0)))*-1+($I22*IF(LEN($E22)=4,HLOOKUP($E22+M$2,Vychodiská!$J$9:$BH$15,5,0),HLOOKUP(VALUE(RIGHT($E22,4))+M$2,Vychodiská!$J$9:$BH$15,5,0)))*-1+($J22*IF(LEN($E22)=4,HLOOKUP($E22+M$2,Vychodiská!$J$9:$BH$15,6),HLOOKUP(VALUE(RIGHT($E22,4))+M$2,Vychodiská!$J$9:$BH$15,6,0)))*-1+($K22*IF(LEN($E22)=4,HLOOKUP($E22+M$2,Vychodiská!$J$9:$BH$15,7),HLOOKUP(VALUE(RIGHT($E22,4))+M$2,Vychodiská!$J$9:$BH$15,7,0)))*-1</f>
        <v>18651.358124526669</v>
      </c>
      <c r="N22" s="73">
        <f>($F22*IF(LEN($E22)=4,HLOOKUP($E22+N$2,Vychodiská!$J$9:$BH$15,2,0),HLOOKUP(VALUE(RIGHT($E22,4))+N$2,Vychodiská!$J$9:$BH$15,2,0)))*-1+($G22*IF(LEN($E22)=4,HLOOKUP($E22+N$2,Vychodiská!$J$9:$BH$15,3,0),HLOOKUP(VALUE(RIGHT($E22,4))+N$2,Vychodiská!$J$9:$BH$15,3,0)))*-1+($H22*IF(LEN($E22)=4,HLOOKUP($E22+N$2,Vychodiská!$J$9:$BH$15,4,0),HLOOKUP(VALUE(RIGHT($E22,4))+N$2,Vychodiská!$J$9:$BH$15,4,0)))*-1+($I22*IF(LEN($E22)=4,HLOOKUP($E22+N$2,Vychodiská!$J$9:$BH$15,5,0),HLOOKUP(VALUE(RIGHT($E22,4))+N$2,Vychodiská!$J$9:$BH$15,5,0)))*-1+($J22*IF(LEN($E22)=4,HLOOKUP($E22+N$2,Vychodiská!$J$9:$BH$15,6),HLOOKUP(VALUE(RIGHT($E22,4))+N$2,Vychodiská!$J$9:$BH$15,6,0)))*-1+($K22*IF(LEN($E22)=4,HLOOKUP($E22+N$2,Vychodiská!$J$9:$BH$15,7),HLOOKUP(VALUE(RIGHT($E22,4))+N$2,Vychodiská!$J$9:$BH$15,7,0)))*-1</f>
        <v>18968.43121264362</v>
      </c>
      <c r="O22" s="73">
        <f>($F22*IF(LEN($E22)=4,HLOOKUP($E22+O$2,Vychodiská!$J$9:$BH$15,2,0),HLOOKUP(VALUE(RIGHT($E22,4))+O$2,Vychodiská!$J$9:$BH$15,2,0)))*-1+($G22*IF(LEN($E22)=4,HLOOKUP($E22+O$2,Vychodiská!$J$9:$BH$15,3,0),HLOOKUP(VALUE(RIGHT($E22,4))+O$2,Vychodiská!$J$9:$BH$15,3,0)))*-1+($H22*IF(LEN($E22)=4,HLOOKUP($E22+O$2,Vychodiská!$J$9:$BH$15,4,0),HLOOKUP(VALUE(RIGHT($E22,4))+O$2,Vychodiská!$J$9:$BH$15,4,0)))*-1+($I22*IF(LEN($E22)=4,HLOOKUP($E22+O$2,Vychodiská!$J$9:$BH$15,5,0),HLOOKUP(VALUE(RIGHT($E22,4))+O$2,Vychodiská!$J$9:$BH$15,5,0)))*-1+($J22*IF(LEN($E22)=4,HLOOKUP($E22+O$2,Vychodiská!$J$9:$BH$15,6),HLOOKUP(VALUE(RIGHT($E22,4))+O$2,Vychodiská!$J$9:$BH$15,6,0)))*-1+($K22*IF(LEN($E22)=4,HLOOKUP($E22+O$2,Vychodiská!$J$9:$BH$15,7),HLOOKUP(VALUE(RIGHT($E22,4))+O$2,Vychodiská!$J$9:$BH$15,7,0)))*-1</f>
        <v>19290.894543258561</v>
      </c>
      <c r="P22" s="73">
        <f>($F22*IF(LEN($E22)=4,HLOOKUP($E22+P$2,Vychodiská!$J$9:$BH$15,2,0),HLOOKUP(VALUE(RIGHT($E22,4))+P$2,Vychodiská!$J$9:$BH$15,2,0)))*-1+($G22*IF(LEN($E22)=4,HLOOKUP($E22+P$2,Vychodiská!$J$9:$BH$15,3,0),HLOOKUP(VALUE(RIGHT($E22,4))+P$2,Vychodiská!$J$9:$BH$15,3,0)))*-1+($H22*IF(LEN($E22)=4,HLOOKUP($E22+P$2,Vychodiská!$J$9:$BH$15,4,0),HLOOKUP(VALUE(RIGHT($E22,4))+P$2,Vychodiská!$J$9:$BH$15,4,0)))*-1+($I22*IF(LEN($E22)=4,HLOOKUP($E22+P$2,Vychodiská!$J$9:$BH$15,5,0),HLOOKUP(VALUE(RIGHT($E22,4))+P$2,Vychodiská!$J$9:$BH$15,5,0)))*-1+($J22*IF(LEN($E22)=4,HLOOKUP($E22+P$2,Vychodiská!$J$9:$BH$15,6),HLOOKUP(VALUE(RIGHT($E22,4))+P$2,Vychodiská!$J$9:$BH$15,6,0)))*-1+($K22*IF(LEN($E22)=4,HLOOKUP($E22+P$2,Vychodiská!$J$9:$BH$15,7),HLOOKUP(VALUE(RIGHT($E22,4))+P$2,Vychodiská!$J$9:$BH$15,7,0)))*-1</f>
        <v>19618.839750493953</v>
      </c>
      <c r="Q22" s="73">
        <f>($F22*IF(LEN($E22)=4,HLOOKUP($E22+Q$2,Vychodiská!$J$9:$BH$15,2,0),HLOOKUP(VALUE(RIGHT($E22,4))+Q$2,Vychodiská!$J$9:$BH$15,2,0)))*-1+($G22*IF(LEN($E22)=4,HLOOKUP($E22+Q$2,Vychodiská!$J$9:$BH$15,3,0),HLOOKUP(VALUE(RIGHT($E22,4))+Q$2,Vychodiská!$J$9:$BH$15,3,0)))*-1+($H22*IF(LEN($E22)=4,HLOOKUP($E22+Q$2,Vychodiská!$J$9:$BH$15,4,0),HLOOKUP(VALUE(RIGHT($E22,4))+Q$2,Vychodiská!$J$9:$BH$15,4,0)))*-1+($I22*IF(LEN($E22)=4,HLOOKUP($E22+Q$2,Vychodiská!$J$9:$BH$15,5,0),HLOOKUP(VALUE(RIGHT($E22,4))+Q$2,Vychodiská!$J$9:$BH$15,5,0)))*-1+($J22*IF(LEN($E22)=4,HLOOKUP($E22+Q$2,Vychodiská!$J$9:$BH$15,6),HLOOKUP(VALUE(RIGHT($E22,4))+Q$2,Vychodiská!$J$9:$BH$15,6,0)))*-1+($K22*IF(LEN($E22)=4,HLOOKUP($E22+Q$2,Vychodiská!$J$9:$BH$15,7),HLOOKUP(VALUE(RIGHT($E22,4))+Q$2,Vychodiská!$J$9:$BH$15,7,0)))*-1</f>
        <v>19952.360026252347</v>
      </c>
      <c r="R22" s="73">
        <f>($F22*IF(LEN($E22)=4,HLOOKUP($E22+R$2,Vychodiská!$J$9:$BH$15,2,0),HLOOKUP(VALUE(RIGHT($E22,4))+R$2,Vychodiská!$J$9:$BH$15,2,0)))*-1+($G22*IF(LEN($E22)=4,HLOOKUP($E22+R$2,Vychodiská!$J$9:$BH$15,3,0),HLOOKUP(VALUE(RIGHT($E22,4))+R$2,Vychodiská!$J$9:$BH$15,3,0)))*-1+($H22*IF(LEN($E22)=4,HLOOKUP($E22+R$2,Vychodiská!$J$9:$BH$15,4,0),HLOOKUP(VALUE(RIGHT($E22,4))+R$2,Vychodiská!$J$9:$BH$15,4,0)))*-1+($I22*IF(LEN($E22)=4,HLOOKUP($E22+R$2,Vychodiská!$J$9:$BH$15,5,0),HLOOKUP(VALUE(RIGHT($E22,4))+R$2,Vychodiská!$J$9:$BH$15,5,0)))*-1+($J22*IF(LEN($E22)=4,HLOOKUP($E22+R$2,Vychodiská!$J$9:$BH$15,6),HLOOKUP(VALUE(RIGHT($E22,4))+R$2,Vychodiská!$J$9:$BH$15,6,0)))*-1+($K22*IF(LEN($E22)=4,HLOOKUP($E22+R$2,Vychodiská!$J$9:$BH$15,7),HLOOKUP(VALUE(RIGHT($E22,4))+R$2,Vychodiská!$J$9:$BH$15,7,0)))*-1</f>
        <v>20191.78834656738</v>
      </c>
      <c r="S22" s="73">
        <f>($F22*IF(LEN($E22)=4,HLOOKUP($E22+S$2,Vychodiská!$J$9:$BH$15,2,0),HLOOKUP(VALUE(RIGHT($E22,4))+S$2,Vychodiská!$J$9:$BH$15,2,0)))*-1+($G22*IF(LEN($E22)=4,HLOOKUP($E22+S$2,Vychodiská!$J$9:$BH$15,3,0),HLOOKUP(VALUE(RIGHT($E22,4))+S$2,Vychodiská!$J$9:$BH$15,3,0)))*-1+($H22*IF(LEN($E22)=4,HLOOKUP($E22+S$2,Vychodiská!$J$9:$BH$15,4,0),HLOOKUP(VALUE(RIGHT($E22,4))+S$2,Vychodiská!$J$9:$BH$15,4,0)))*-1+($I22*IF(LEN($E22)=4,HLOOKUP($E22+S$2,Vychodiská!$J$9:$BH$15,5,0),HLOOKUP(VALUE(RIGHT($E22,4))+S$2,Vychodiská!$J$9:$BH$15,5,0)))*-1+($J22*IF(LEN($E22)=4,HLOOKUP($E22+S$2,Vychodiská!$J$9:$BH$15,6),HLOOKUP(VALUE(RIGHT($E22,4))+S$2,Vychodiská!$J$9:$BH$15,6,0)))*-1+($K22*IF(LEN($E22)=4,HLOOKUP($E22+S$2,Vychodiská!$J$9:$BH$15,7),HLOOKUP(VALUE(RIGHT($E22,4))+S$2,Vychodiská!$J$9:$BH$15,7,0)))*-1</f>
        <v>20434.089806726188</v>
      </c>
      <c r="T22" s="73">
        <f>($F22*IF(LEN($E22)=4,HLOOKUP($E22+T$2,Vychodiská!$J$9:$BH$15,2,0),HLOOKUP(VALUE(RIGHT($E22,4))+T$2,Vychodiská!$J$9:$BH$15,2,0)))*-1+($G22*IF(LEN($E22)=4,HLOOKUP($E22+T$2,Vychodiská!$J$9:$BH$15,3,0),HLOOKUP(VALUE(RIGHT($E22,4))+T$2,Vychodiská!$J$9:$BH$15,3,0)))*-1+($H22*IF(LEN($E22)=4,HLOOKUP($E22+T$2,Vychodiská!$J$9:$BH$15,4,0),HLOOKUP(VALUE(RIGHT($E22,4))+T$2,Vychodiská!$J$9:$BH$15,4,0)))*-1+($I22*IF(LEN($E22)=4,HLOOKUP($E22+T$2,Vychodiská!$J$9:$BH$15,5,0),HLOOKUP(VALUE(RIGHT($E22,4))+T$2,Vychodiská!$J$9:$BH$15,5,0)))*-1+($J22*IF(LEN($E22)=4,HLOOKUP($E22+T$2,Vychodiská!$J$9:$BH$15,6),HLOOKUP(VALUE(RIGHT($E22,4))+T$2,Vychodiská!$J$9:$BH$15,6,0)))*-1+($K22*IF(LEN($E22)=4,HLOOKUP($E22+T$2,Vychodiská!$J$9:$BH$15,7),HLOOKUP(VALUE(RIGHT($E22,4))+T$2,Vychodiská!$J$9:$BH$15,7,0)))*-1</f>
        <v>20679.2988844069</v>
      </c>
      <c r="U22" s="73">
        <f>($F22*IF(LEN($E22)=4,HLOOKUP($E22+U$2,Vychodiská!$J$9:$BH$15,2,0),HLOOKUP(VALUE(RIGHT($E22,4))+U$2,Vychodiská!$J$9:$BH$15,2,0)))*-1+($G22*IF(LEN($E22)=4,HLOOKUP($E22+U$2,Vychodiská!$J$9:$BH$15,3,0),HLOOKUP(VALUE(RIGHT($E22,4))+U$2,Vychodiská!$J$9:$BH$15,3,0)))*-1+($H22*IF(LEN($E22)=4,HLOOKUP($E22+U$2,Vychodiská!$J$9:$BH$15,4,0),HLOOKUP(VALUE(RIGHT($E22,4))+U$2,Vychodiská!$J$9:$BH$15,4,0)))*-1+($I22*IF(LEN($E22)=4,HLOOKUP($E22+U$2,Vychodiská!$J$9:$BH$15,5,0),HLOOKUP(VALUE(RIGHT($E22,4))+U$2,Vychodiská!$J$9:$BH$15,5,0)))*-1+($J22*IF(LEN($E22)=4,HLOOKUP($E22+U$2,Vychodiská!$J$9:$BH$15,6),HLOOKUP(VALUE(RIGHT($E22,4))+U$2,Vychodiská!$J$9:$BH$15,6,0)))*-1+($K22*IF(LEN($E22)=4,HLOOKUP($E22+U$2,Vychodiská!$J$9:$BH$15,7),HLOOKUP(VALUE(RIGHT($E22,4))+U$2,Vychodiská!$J$9:$BH$15,7,0)))*-1</f>
        <v>20927.450471019783</v>
      </c>
      <c r="V22" s="73">
        <f>($F22*IF(LEN($E22)=4,HLOOKUP($E22+V$2,Vychodiská!$J$9:$BH$15,2,0),HLOOKUP(VALUE(RIGHT($E22,4))+V$2,Vychodiská!$J$9:$BH$15,2,0)))*-1+($G22*IF(LEN($E22)=4,HLOOKUP($E22+V$2,Vychodiská!$J$9:$BH$15,3,0),HLOOKUP(VALUE(RIGHT($E22,4))+V$2,Vychodiská!$J$9:$BH$15,3,0)))*-1+($H22*IF(LEN($E22)=4,HLOOKUP($E22+V$2,Vychodiská!$J$9:$BH$15,4,0),HLOOKUP(VALUE(RIGHT($E22,4))+V$2,Vychodiská!$J$9:$BH$15,4,0)))*-1+($I22*IF(LEN($E22)=4,HLOOKUP($E22+V$2,Vychodiská!$J$9:$BH$15,5,0),HLOOKUP(VALUE(RIGHT($E22,4))+V$2,Vychodiská!$J$9:$BH$15,5,0)))*-1+($J22*IF(LEN($E22)=4,HLOOKUP($E22+V$2,Vychodiská!$J$9:$BH$15,6),HLOOKUP(VALUE(RIGHT($E22,4))+V$2,Vychodiská!$J$9:$BH$15,6,0)))*-1+($K22*IF(LEN($E22)=4,HLOOKUP($E22+V$2,Vychodiská!$J$9:$BH$15,7),HLOOKUP(VALUE(RIGHT($E22,4))+V$2,Vychodiská!$J$9:$BH$15,7,0)))*-1</f>
        <v>21178.579876672018</v>
      </c>
      <c r="W22" s="73">
        <f>($F22*IF(LEN($E22)=4,HLOOKUP($E22+W$2,Vychodiská!$J$9:$BH$15,2,0),HLOOKUP(VALUE(RIGHT($E22,4))+W$2,Vychodiská!$J$9:$BH$15,2,0)))*-1+($G22*IF(LEN($E22)=4,HLOOKUP($E22+W$2,Vychodiská!$J$9:$BH$15,3,0),HLOOKUP(VALUE(RIGHT($E22,4))+W$2,Vychodiská!$J$9:$BH$15,3,0)))*-1+($H22*IF(LEN($E22)=4,HLOOKUP($E22+W$2,Vychodiská!$J$9:$BH$15,4,0),HLOOKUP(VALUE(RIGHT($E22,4))+W$2,Vychodiská!$J$9:$BH$15,4,0)))*-1+($I22*IF(LEN($E22)=4,HLOOKUP($E22+W$2,Vychodiská!$J$9:$BH$15,5,0),HLOOKUP(VALUE(RIGHT($E22,4))+W$2,Vychodiská!$J$9:$BH$15,5,0)))*-1+($J22*IF(LEN($E22)=4,HLOOKUP($E22+W$2,Vychodiská!$J$9:$BH$15,6),HLOOKUP(VALUE(RIGHT($E22,4))+W$2,Vychodiská!$J$9:$BH$15,6,0)))*-1+($K22*IF(LEN($E22)=4,HLOOKUP($E22+W$2,Vychodiská!$J$9:$BH$15,7),HLOOKUP(VALUE(RIGHT($E22,4))+W$2,Vychodiská!$J$9:$BH$15,7,0)))*-1</f>
        <v>21432.722835192086</v>
      </c>
      <c r="X22" s="73">
        <f>($F22*IF(LEN($E22)=4,HLOOKUP($E22+X$2,Vychodiská!$J$9:$BH$15,2,0),HLOOKUP(VALUE(RIGHT($E22,4))+X$2,Vychodiská!$J$9:$BH$15,2,0)))*-1+($G22*IF(LEN($E22)=4,HLOOKUP($E22+X$2,Vychodiská!$J$9:$BH$15,3,0),HLOOKUP(VALUE(RIGHT($E22,4))+X$2,Vychodiská!$J$9:$BH$15,3,0)))*-1+($H22*IF(LEN($E22)=4,HLOOKUP($E22+X$2,Vychodiská!$J$9:$BH$15,4,0),HLOOKUP(VALUE(RIGHT($E22,4))+X$2,Vychodiská!$J$9:$BH$15,4,0)))*-1+($I22*IF(LEN($E22)=4,HLOOKUP($E22+X$2,Vychodiská!$J$9:$BH$15,5,0),HLOOKUP(VALUE(RIGHT($E22,4))+X$2,Vychodiská!$J$9:$BH$15,5,0)))*-1+($J22*IF(LEN($E22)=4,HLOOKUP($E22+X$2,Vychodiská!$J$9:$BH$15,6),HLOOKUP(VALUE(RIGHT($E22,4))+X$2,Vychodiská!$J$9:$BH$15,6,0)))*-1+($K22*IF(LEN($E22)=4,HLOOKUP($E22+X$2,Vychodiská!$J$9:$BH$15,7),HLOOKUP(VALUE(RIGHT($E22,4))+X$2,Vychodiská!$J$9:$BH$15,7,0)))*-1</f>
        <v>21689.915509214392</v>
      </c>
      <c r="Y22" s="73">
        <f>($F22*IF(LEN($E22)=4,HLOOKUP($E22+Y$2,Vychodiská!$J$9:$BH$15,2,0),HLOOKUP(VALUE(RIGHT($E22,4))+Y$2,Vychodiská!$J$9:$BH$15,2,0)))*-1+($G22*IF(LEN($E22)=4,HLOOKUP($E22+Y$2,Vychodiská!$J$9:$BH$15,3,0),HLOOKUP(VALUE(RIGHT($E22,4))+Y$2,Vychodiská!$J$9:$BH$15,3,0)))*-1+($H22*IF(LEN($E22)=4,HLOOKUP($E22+Y$2,Vychodiská!$J$9:$BH$15,4,0),HLOOKUP(VALUE(RIGHT($E22,4))+Y$2,Vychodiská!$J$9:$BH$15,4,0)))*-1+($I22*IF(LEN($E22)=4,HLOOKUP($E22+Y$2,Vychodiská!$J$9:$BH$15,5,0),HLOOKUP(VALUE(RIGHT($E22,4))+Y$2,Vychodiská!$J$9:$BH$15,5,0)))*-1+($J22*IF(LEN($E22)=4,HLOOKUP($E22+Y$2,Vychodiská!$J$9:$BH$15,6),HLOOKUP(VALUE(RIGHT($E22,4))+Y$2,Vychodiská!$J$9:$BH$15,6,0)))*-1+($K22*IF(LEN($E22)=4,HLOOKUP($E22+Y$2,Vychodiská!$J$9:$BH$15,7),HLOOKUP(VALUE(RIGHT($E22,4))+Y$2,Vychodiská!$J$9:$BH$15,7,0)))*-1</f>
        <v>21950.194495324962</v>
      </c>
      <c r="Z22" s="73">
        <f>($F22*IF(LEN($E22)=4,HLOOKUP($E22+Z$2,Vychodiská!$J$9:$BH$15,2,0),HLOOKUP(VALUE(RIGHT($E22,4))+Z$2,Vychodiská!$J$9:$BH$15,2,0)))*-1+($G22*IF(LEN($E22)=4,HLOOKUP($E22+Z$2,Vychodiská!$J$9:$BH$15,3,0),HLOOKUP(VALUE(RIGHT($E22,4))+Z$2,Vychodiská!$J$9:$BH$15,3,0)))*-1+($H22*IF(LEN($E22)=4,HLOOKUP($E22+Z$2,Vychodiská!$J$9:$BH$15,4,0),HLOOKUP(VALUE(RIGHT($E22,4))+Z$2,Vychodiská!$J$9:$BH$15,4,0)))*-1+($I22*IF(LEN($E22)=4,HLOOKUP($E22+Z$2,Vychodiská!$J$9:$BH$15,5,0),HLOOKUP(VALUE(RIGHT($E22,4))+Z$2,Vychodiská!$J$9:$BH$15,5,0)))*-1+($J22*IF(LEN($E22)=4,HLOOKUP($E22+Z$2,Vychodiská!$J$9:$BH$15,6),HLOOKUP(VALUE(RIGHT($E22,4))+Z$2,Vychodiská!$J$9:$BH$15,6,0)))*-1+($K22*IF(LEN($E22)=4,HLOOKUP($E22+Z$2,Vychodiská!$J$9:$BH$15,7),HLOOKUP(VALUE(RIGHT($E22,4))+Z$2,Vychodiská!$J$9:$BH$15,7,0)))*-1</f>
        <v>22213.596829268863</v>
      </c>
      <c r="AA22" s="73">
        <f>($F22*IF(LEN($E22)=4,HLOOKUP($E22+AA$2,Vychodiská!$J$9:$BH$15,2,0),HLOOKUP(VALUE(RIGHT($E22,4))+AA$2,Vychodiská!$J$9:$BH$15,2,0)))*-1+($G22*IF(LEN($E22)=4,HLOOKUP($E22+AA$2,Vychodiská!$J$9:$BH$15,3,0),HLOOKUP(VALUE(RIGHT($E22,4))+AA$2,Vychodiská!$J$9:$BH$15,3,0)))*-1+($H22*IF(LEN($E22)=4,HLOOKUP($E22+AA$2,Vychodiská!$J$9:$BH$15,4,0),HLOOKUP(VALUE(RIGHT($E22,4))+AA$2,Vychodiská!$J$9:$BH$15,4,0)))*-1+($I22*IF(LEN($E22)=4,HLOOKUP($E22+AA$2,Vychodiská!$J$9:$BH$15,5,0),HLOOKUP(VALUE(RIGHT($E22,4))+AA$2,Vychodiská!$J$9:$BH$15,5,0)))*-1+($J22*IF(LEN($E22)=4,HLOOKUP($E22+AA$2,Vychodiská!$J$9:$BH$15,6),HLOOKUP(VALUE(RIGHT($E22,4))+AA$2,Vychodiská!$J$9:$BH$15,6,0)))*-1+($K22*IF(LEN($E22)=4,HLOOKUP($E22+AA$2,Vychodiská!$J$9:$BH$15,7),HLOOKUP(VALUE(RIGHT($E22,4))+AA$2,Vychodiská!$J$9:$BH$15,7,0)))*-1</f>
        <v>22480.159991220091</v>
      </c>
      <c r="AB22" s="73">
        <f>($F22*IF(LEN($E22)=4,HLOOKUP($E22+AB$2,Vychodiská!$J$9:$BH$15,2,0),HLOOKUP(VALUE(RIGHT($E22,4))+AB$2,Vychodiská!$J$9:$BH$15,2,0)))*-1+($G22*IF(LEN($E22)=4,HLOOKUP($E22+AB$2,Vychodiská!$J$9:$BH$15,3,0),HLOOKUP(VALUE(RIGHT($E22,4))+AB$2,Vychodiská!$J$9:$BH$15,3,0)))*-1+($H22*IF(LEN($E22)=4,HLOOKUP($E22+AB$2,Vychodiská!$J$9:$BH$15,4,0),HLOOKUP(VALUE(RIGHT($E22,4))+AB$2,Vychodiská!$J$9:$BH$15,4,0)))*-1+($I22*IF(LEN($E22)=4,HLOOKUP($E22+AB$2,Vychodiská!$J$9:$BH$15,5,0),HLOOKUP(VALUE(RIGHT($E22,4))+AB$2,Vychodiská!$J$9:$BH$15,5,0)))*-1+($J22*IF(LEN($E22)=4,HLOOKUP($E22+AB$2,Vychodiská!$J$9:$BH$15,6),HLOOKUP(VALUE(RIGHT($E22,4))+AB$2,Vychodiská!$J$9:$BH$15,6,0)))*-1+($K22*IF(LEN($E22)=4,HLOOKUP($E22+AB$2,Vychodiská!$J$9:$BH$15,7),HLOOKUP(VALUE(RIGHT($E22,4))+AB$2,Vychodiská!$J$9:$BH$15,7,0)))*-1</f>
        <v>22704.961591132291</v>
      </c>
      <c r="AC22" s="73">
        <f>($F22*IF(LEN($E22)=4,HLOOKUP($E22+AC$2,Vychodiská!$J$9:$BH$15,2,0),HLOOKUP(VALUE(RIGHT($E22,4))+AC$2,Vychodiská!$J$9:$BH$15,2,0)))*-1+($G22*IF(LEN($E22)=4,HLOOKUP($E22+AC$2,Vychodiská!$J$9:$BH$15,3,0),HLOOKUP(VALUE(RIGHT($E22,4))+AC$2,Vychodiská!$J$9:$BH$15,3,0)))*-1+($H22*IF(LEN($E22)=4,HLOOKUP($E22+AC$2,Vychodiská!$J$9:$BH$15,4,0),HLOOKUP(VALUE(RIGHT($E22,4))+AC$2,Vychodiská!$J$9:$BH$15,4,0)))*-1+($I22*IF(LEN($E22)=4,HLOOKUP($E22+AC$2,Vychodiská!$J$9:$BH$15,5,0),HLOOKUP(VALUE(RIGHT($E22,4))+AC$2,Vychodiská!$J$9:$BH$15,5,0)))*-1+($J22*IF(LEN($E22)=4,HLOOKUP($E22+AC$2,Vychodiská!$J$9:$BH$15,6),HLOOKUP(VALUE(RIGHT($E22,4))+AC$2,Vychodiská!$J$9:$BH$15,6,0)))*-1+($K22*IF(LEN($E22)=4,HLOOKUP($E22+AC$2,Vychodiská!$J$9:$BH$15,7),HLOOKUP(VALUE(RIGHT($E22,4))+AC$2,Vychodiská!$J$9:$BH$15,7,0)))*-1</f>
        <v>22932.011207043615</v>
      </c>
      <c r="AD22" s="73">
        <f>($F22*IF(LEN($E22)=4,HLOOKUP($E22+AD$2,Vychodiská!$J$9:$BH$15,2,0),HLOOKUP(VALUE(RIGHT($E22,4))+AD$2,Vychodiská!$J$9:$BH$15,2,0)))*-1+($G22*IF(LEN($E22)=4,HLOOKUP($E22+AD$2,Vychodiská!$J$9:$BH$15,3,0),HLOOKUP(VALUE(RIGHT($E22,4))+AD$2,Vychodiská!$J$9:$BH$15,3,0)))*-1+($H22*IF(LEN($E22)=4,HLOOKUP($E22+AD$2,Vychodiská!$J$9:$BH$15,4,0),HLOOKUP(VALUE(RIGHT($E22,4))+AD$2,Vychodiská!$J$9:$BH$15,4,0)))*-1+($I22*IF(LEN($E22)=4,HLOOKUP($E22+AD$2,Vychodiská!$J$9:$BH$15,5,0),HLOOKUP(VALUE(RIGHT($E22,4))+AD$2,Vychodiská!$J$9:$BH$15,5,0)))*-1+($J22*IF(LEN($E22)=4,HLOOKUP($E22+AD$2,Vychodiská!$J$9:$BH$15,6),HLOOKUP(VALUE(RIGHT($E22,4))+AD$2,Vychodiská!$J$9:$BH$15,6,0)))*-1+($K22*IF(LEN($E22)=4,HLOOKUP($E22+AD$2,Vychodiská!$J$9:$BH$15,7),HLOOKUP(VALUE(RIGHT($E22,4))+AD$2,Vychodiská!$J$9:$BH$15,7,0)))*-1</f>
        <v>23161.331319114051</v>
      </c>
      <c r="AE22" s="73">
        <f>($F22*IF(LEN($E22)=4,HLOOKUP($E22+AE$2,Vychodiská!$J$9:$BH$15,2,0),HLOOKUP(VALUE(RIGHT($E22,4))+AE$2,Vychodiská!$J$9:$BH$15,2,0)))*-1+($G22*IF(LEN($E22)=4,HLOOKUP($E22+AE$2,Vychodiská!$J$9:$BH$15,3,0),HLOOKUP(VALUE(RIGHT($E22,4))+AE$2,Vychodiská!$J$9:$BH$15,3,0)))*-1+($H22*IF(LEN($E22)=4,HLOOKUP($E22+AE$2,Vychodiská!$J$9:$BH$15,4,0),HLOOKUP(VALUE(RIGHT($E22,4))+AE$2,Vychodiská!$J$9:$BH$15,4,0)))*-1+($I22*IF(LEN($E22)=4,HLOOKUP($E22+AE$2,Vychodiská!$J$9:$BH$15,5,0),HLOOKUP(VALUE(RIGHT($E22,4))+AE$2,Vychodiská!$J$9:$BH$15,5,0)))*-1+($J22*IF(LEN($E22)=4,HLOOKUP($E22+AE$2,Vychodiská!$J$9:$BH$15,6),HLOOKUP(VALUE(RIGHT($E22,4))+AE$2,Vychodiská!$J$9:$BH$15,6,0)))*-1+($K22*IF(LEN($E22)=4,HLOOKUP($E22+AE$2,Vychodiská!$J$9:$BH$15,7),HLOOKUP(VALUE(RIGHT($E22,4))+AE$2,Vychodiská!$J$9:$BH$15,7,0)))*-1</f>
        <v>23392.944632305189</v>
      </c>
      <c r="AF22" s="73">
        <f>($F22*IF(LEN($E22)=4,HLOOKUP($E22+AF$2,Vychodiská!$J$9:$BH$15,2,0),HLOOKUP(VALUE(RIGHT($E22,4))+AF$2,Vychodiská!$J$9:$BH$15,2,0)))*-1+($G22*IF(LEN($E22)=4,HLOOKUP($E22+AF$2,Vychodiská!$J$9:$BH$15,3,0),HLOOKUP(VALUE(RIGHT($E22,4))+AF$2,Vychodiská!$J$9:$BH$15,3,0)))*-1+($H22*IF(LEN($E22)=4,HLOOKUP($E22+AF$2,Vychodiská!$J$9:$BH$15,4,0),HLOOKUP(VALUE(RIGHT($E22,4))+AF$2,Vychodiská!$J$9:$BH$15,4,0)))*-1+($I22*IF(LEN($E22)=4,HLOOKUP($E22+AF$2,Vychodiská!$J$9:$BH$15,5,0),HLOOKUP(VALUE(RIGHT($E22,4))+AF$2,Vychodiská!$J$9:$BH$15,5,0)))*-1+($J22*IF(LEN($E22)=4,HLOOKUP($E22+AF$2,Vychodiská!$J$9:$BH$15,6),HLOOKUP(VALUE(RIGHT($E22,4))+AF$2,Vychodiská!$J$9:$BH$15,6,0)))*-1+($K22*IF(LEN($E22)=4,HLOOKUP($E22+AF$2,Vychodiská!$J$9:$BH$15,7),HLOOKUP(VALUE(RIGHT($E22,4))+AF$2,Vychodiská!$J$9:$BH$15,7,0)))*-1</f>
        <v>23626.874078628243</v>
      </c>
      <c r="AG22" s="73">
        <f>($F22*IF(LEN($E22)=4,HLOOKUP($E22+AG$2,Vychodiská!$J$9:$BH$15,2,0),HLOOKUP(VALUE(RIGHT($E22,4))+AG$2,Vychodiská!$J$9:$BH$15,2,0)))*-1+($G22*IF(LEN($E22)=4,HLOOKUP($E22+AG$2,Vychodiská!$J$9:$BH$15,3,0),HLOOKUP(VALUE(RIGHT($E22,4))+AG$2,Vychodiská!$J$9:$BH$15,3,0)))*-1+($H22*IF(LEN($E22)=4,HLOOKUP($E22+AG$2,Vychodiská!$J$9:$BH$15,4,0),HLOOKUP(VALUE(RIGHT($E22,4))+AG$2,Vychodiská!$J$9:$BH$15,4,0)))*-1+($I22*IF(LEN($E22)=4,HLOOKUP($E22+AG$2,Vychodiská!$J$9:$BH$15,5,0),HLOOKUP(VALUE(RIGHT($E22,4))+AG$2,Vychodiská!$J$9:$BH$15,5,0)))*-1+($J22*IF(LEN($E22)=4,HLOOKUP($E22+AG$2,Vychodiská!$J$9:$BH$15,6),HLOOKUP(VALUE(RIGHT($E22,4))+AG$2,Vychodiská!$J$9:$BH$15,6,0)))*-1+($K22*IF(LEN($E22)=4,HLOOKUP($E22+AG$2,Vychodiská!$J$9:$BH$15,7),HLOOKUP(VALUE(RIGHT($E22,4))+AG$2,Vychodiská!$J$9:$BH$15,7,0)))*-1</f>
        <v>23863.142819414526</v>
      </c>
      <c r="AH22" s="73">
        <f>($F22*IF(LEN($E22)=4,HLOOKUP($E22+AH$2,Vychodiská!$J$9:$BH$15,2,0),HLOOKUP(VALUE(RIGHT($E22,4))+AH$2,Vychodiská!$J$9:$BH$15,2,0)))*-1+($G22*IF(LEN($E22)=4,HLOOKUP($E22+AH$2,Vychodiská!$J$9:$BH$15,3,0),HLOOKUP(VALUE(RIGHT($E22,4))+AH$2,Vychodiská!$J$9:$BH$15,3,0)))*-1+($H22*IF(LEN($E22)=4,HLOOKUP($E22+AH$2,Vychodiská!$J$9:$BH$15,4,0),HLOOKUP(VALUE(RIGHT($E22,4))+AH$2,Vychodiská!$J$9:$BH$15,4,0)))*-1+($I22*IF(LEN($E22)=4,HLOOKUP($E22+AH$2,Vychodiská!$J$9:$BH$15,5,0),HLOOKUP(VALUE(RIGHT($E22,4))+AH$2,Vychodiská!$J$9:$BH$15,5,0)))*-1+($J22*IF(LEN($E22)=4,HLOOKUP($E22+AH$2,Vychodiská!$J$9:$BH$15,6),HLOOKUP(VALUE(RIGHT($E22,4))+AH$2,Vychodiská!$J$9:$BH$15,6,0)))*-1+($K22*IF(LEN($E22)=4,HLOOKUP($E22+AH$2,Vychodiská!$J$9:$BH$15,7),HLOOKUP(VALUE(RIGHT($E22,4))+AH$2,Vychodiská!$J$9:$BH$15,7,0)))*-1</f>
        <v>24101.774247608671</v>
      </c>
      <c r="AI22" s="73">
        <f>($F22*IF(LEN($E22)=4,HLOOKUP($E22+AI$2,Vychodiská!$J$9:$BH$15,2,0),HLOOKUP(VALUE(RIGHT($E22,4))+AI$2,Vychodiská!$J$9:$BH$15,2,0)))*-1+($G22*IF(LEN($E22)=4,HLOOKUP($E22+AI$2,Vychodiská!$J$9:$BH$15,3,0),HLOOKUP(VALUE(RIGHT($E22,4))+AI$2,Vychodiská!$J$9:$BH$15,3,0)))*-1+($H22*IF(LEN($E22)=4,HLOOKUP($E22+AI$2,Vychodiská!$J$9:$BH$15,4,0),HLOOKUP(VALUE(RIGHT($E22,4))+AI$2,Vychodiská!$J$9:$BH$15,4,0)))*-1+($I22*IF(LEN($E22)=4,HLOOKUP($E22+AI$2,Vychodiská!$J$9:$BH$15,5,0),HLOOKUP(VALUE(RIGHT($E22,4))+AI$2,Vychodiská!$J$9:$BH$15,5,0)))*-1+($J22*IF(LEN($E22)=4,HLOOKUP($E22+AI$2,Vychodiská!$J$9:$BH$15,6),HLOOKUP(VALUE(RIGHT($E22,4))+AI$2,Vychodiská!$J$9:$BH$15,6,0)))*-1+($K22*IF(LEN($E22)=4,HLOOKUP($E22+AI$2,Vychodiská!$J$9:$BH$15,7),HLOOKUP(VALUE(RIGHT($E22,4))+AI$2,Vychodiská!$J$9:$BH$15,7,0)))*-1</f>
        <v>24342.791990084759</v>
      </c>
      <c r="AJ22" s="73">
        <f>($F22*IF(LEN($E22)=4,HLOOKUP($E22+AJ$2,Vychodiská!$J$9:$BH$15,2,0),HLOOKUP(VALUE(RIGHT($E22,4))+AJ$2,Vychodiská!$J$9:$BH$15,2,0)))*-1+($G22*IF(LEN($E22)=4,HLOOKUP($E22+AJ$2,Vychodiská!$J$9:$BH$15,3,0),HLOOKUP(VALUE(RIGHT($E22,4))+AJ$2,Vychodiská!$J$9:$BH$15,3,0)))*-1+($H22*IF(LEN($E22)=4,HLOOKUP($E22+AJ$2,Vychodiská!$J$9:$BH$15,4,0),HLOOKUP(VALUE(RIGHT($E22,4))+AJ$2,Vychodiská!$J$9:$BH$15,4,0)))*-1+($I22*IF(LEN($E22)=4,HLOOKUP($E22+AJ$2,Vychodiská!$J$9:$BH$15,5,0),HLOOKUP(VALUE(RIGHT($E22,4))+AJ$2,Vychodiská!$J$9:$BH$15,5,0)))*-1+($J22*IF(LEN($E22)=4,HLOOKUP($E22+AJ$2,Vychodiská!$J$9:$BH$15,6),HLOOKUP(VALUE(RIGHT($E22,4))+AJ$2,Vychodiská!$J$9:$BH$15,6,0)))*-1+($K22*IF(LEN($E22)=4,HLOOKUP($E22+AJ$2,Vychodiská!$J$9:$BH$15,7),HLOOKUP(VALUE(RIGHT($E22,4))+AJ$2,Vychodiská!$J$9:$BH$15,7,0)))*-1</f>
        <v>24586.219909985608</v>
      </c>
      <c r="AK22" s="73">
        <f>($F22*IF(LEN($E22)=4,HLOOKUP($E22+AK$2,Vychodiská!$J$9:$BH$15,2,0),HLOOKUP(VALUE(RIGHT($E22,4))+AK$2,Vychodiská!$J$9:$BH$15,2,0)))*-1+($G22*IF(LEN($E22)=4,HLOOKUP($E22+AK$2,Vychodiská!$J$9:$BH$15,3,0),HLOOKUP(VALUE(RIGHT($E22,4))+AK$2,Vychodiská!$J$9:$BH$15,3,0)))*-1+($H22*IF(LEN($E22)=4,HLOOKUP($E22+AK$2,Vychodiská!$J$9:$BH$15,4,0),HLOOKUP(VALUE(RIGHT($E22,4))+AK$2,Vychodiská!$J$9:$BH$15,4,0)))*-1+($I22*IF(LEN($E22)=4,HLOOKUP($E22+AK$2,Vychodiská!$J$9:$BH$15,5,0),HLOOKUP(VALUE(RIGHT($E22,4))+AK$2,Vychodiská!$J$9:$BH$15,5,0)))*-1+($J22*IF(LEN($E22)=4,HLOOKUP($E22+AK$2,Vychodiská!$J$9:$BH$15,6),HLOOKUP(VALUE(RIGHT($E22,4))+AK$2,Vychodiská!$J$9:$BH$15,6,0)))*-1+($K22*IF(LEN($E22)=4,HLOOKUP($E22+AK$2,Vychodiská!$J$9:$BH$15,7),HLOOKUP(VALUE(RIGHT($E22,4))+AK$2,Vychodiská!$J$9:$BH$15,7,0)))*-1</f>
        <v>24832.082109085462</v>
      </c>
      <c r="AL22" s="73">
        <f>($F22*IF(LEN($E22)=4,HLOOKUP($E22+AL$2,Vychodiská!$J$9:$BH$15,2,0),HLOOKUP(VALUE(RIGHT($E22,4))+AL$2,Vychodiská!$J$9:$BH$15,2,0)))*-1+($G22*IF(LEN($E22)=4,HLOOKUP($E22+AL$2,Vychodiská!$J$9:$BH$15,3,0),HLOOKUP(VALUE(RIGHT($E22,4))+AL$2,Vychodiská!$J$9:$BH$15,3,0)))*-1+($H22*IF(LEN($E22)=4,HLOOKUP($E22+AL$2,Vychodiská!$J$9:$BH$15,4,0),HLOOKUP(VALUE(RIGHT($E22,4))+AL$2,Vychodiská!$J$9:$BH$15,4,0)))*-1+($I22*IF(LEN($E22)=4,HLOOKUP($E22+AL$2,Vychodiská!$J$9:$BH$15,5,0),HLOOKUP(VALUE(RIGHT($E22,4))+AL$2,Vychodiská!$J$9:$BH$15,5,0)))*-1+($J22*IF(LEN($E22)=4,HLOOKUP($E22+AL$2,Vychodiská!$J$9:$BH$15,6),HLOOKUP(VALUE(RIGHT($E22,4))+AL$2,Vychodiská!$J$9:$BH$15,6,0)))*-1+($K22*IF(LEN($E22)=4,HLOOKUP($E22+AL$2,Vychodiská!$J$9:$BH$15,7),HLOOKUP(VALUE(RIGHT($E22,4))+AL$2,Vychodiská!$J$9:$BH$15,7,0)))*-1</f>
        <v>25154.899176503575</v>
      </c>
      <c r="AM22" s="73">
        <f>($F22*IF(LEN($E22)=4,HLOOKUP($E22+AM$2,Vychodiská!$J$9:$BH$15,2,0),HLOOKUP(VALUE(RIGHT($E22,4))+AM$2,Vychodiská!$J$9:$BH$15,2,0)))*-1+($G22*IF(LEN($E22)=4,HLOOKUP($E22+AM$2,Vychodiská!$J$9:$BH$15,3,0),HLOOKUP(VALUE(RIGHT($E22,4))+AM$2,Vychodiská!$J$9:$BH$15,3,0)))*-1+($H22*IF(LEN($E22)=4,HLOOKUP($E22+AM$2,Vychodiská!$J$9:$BH$15,4,0),HLOOKUP(VALUE(RIGHT($E22,4))+AM$2,Vychodiská!$J$9:$BH$15,4,0)))*-1+($I22*IF(LEN($E22)=4,HLOOKUP($E22+AM$2,Vychodiská!$J$9:$BH$15,5,0),HLOOKUP(VALUE(RIGHT($E22,4))+AM$2,Vychodiská!$J$9:$BH$15,5,0)))*-1+($J22*IF(LEN($E22)=4,HLOOKUP($E22+AM$2,Vychodiská!$J$9:$BH$15,6),HLOOKUP(VALUE(RIGHT($E22,4))+AM$2,Vychodiská!$J$9:$BH$15,6,0)))*-1+($K22*IF(LEN($E22)=4,HLOOKUP($E22+AM$2,Vychodiská!$J$9:$BH$15,7),HLOOKUP(VALUE(RIGHT($E22,4))+AM$2,Vychodiská!$J$9:$BH$15,7,0)))*-1</f>
        <v>25481.912865798116</v>
      </c>
      <c r="AN22" s="73">
        <f>($F22*IF(LEN($E22)=4,HLOOKUP($E22+AN$2,Vychodiská!$J$9:$BH$15,2,0),HLOOKUP(VALUE(RIGHT($E22,4))+AN$2,Vychodiská!$J$9:$BH$15,2,0)))*-1+($G22*IF(LEN($E22)=4,HLOOKUP($E22+AN$2,Vychodiská!$J$9:$BH$15,3,0),HLOOKUP(VALUE(RIGHT($E22,4))+AN$2,Vychodiská!$J$9:$BH$15,3,0)))*-1+($H22*IF(LEN($E22)=4,HLOOKUP($E22+AN$2,Vychodiská!$J$9:$BH$15,4,0),HLOOKUP(VALUE(RIGHT($E22,4))+AN$2,Vychodiská!$J$9:$BH$15,4,0)))*-1+($I22*IF(LEN($E22)=4,HLOOKUP($E22+AN$2,Vychodiská!$J$9:$BH$15,5,0),HLOOKUP(VALUE(RIGHT($E22,4))+AN$2,Vychodiská!$J$9:$BH$15,5,0)))*-1+($J22*IF(LEN($E22)=4,HLOOKUP($E22+AN$2,Vychodiská!$J$9:$BH$15,6),HLOOKUP(VALUE(RIGHT($E22,4))+AN$2,Vychodiská!$J$9:$BH$15,6,0)))*-1+($K22*IF(LEN($E22)=4,HLOOKUP($E22+AN$2,Vychodiská!$J$9:$BH$15,7),HLOOKUP(VALUE(RIGHT($E22,4))+AN$2,Vychodiská!$J$9:$BH$15,7,0)))*-1</f>
        <v>25813.17773305349</v>
      </c>
      <c r="AO22" s="74">
        <f>($F22*IF(LEN($E22)=4,HLOOKUP($E22+AO$2,Vychodiská!$J$9:$BH$15,2,0),HLOOKUP(VALUE(RIGHT($E22,4))+AO$2,Vychodiská!$J$9:$BH$15,2,0)))*-1+($G22*IF(LEN($E22)=4,HLOOKUP($E22+AO$2,Vychodiská!$J$9:$BH$15,3,0),HLOOKUP(VALUE(RIGHT($E22,4))+AO$2,Vychodiská!$J$9:$BH$15,3,0)))*-1+($H22*IF(LEN($E22)=4,HLOOKUP($E22+AO$2,Vychodiská!$J$9:$BH$15,4,0),HLOOKUP(VALUE(RIGHT($E22,4))+AO$2,Vychodiská!$J$9:$BH$15,4,0)))*-1+($I22*IF(LEN($E22)=4,HLOOKUP($E22+AO$2,Vychodiská!$J$9:$BH$15,5,0),HLOOKUP(VALUE(RIGHT($E22,4))+AO$2,Vychodiská!$J$9:$BH$15,5,0)))*-1+($J22*IF(LEN($E22)=4,HLOOKUP($E22+AO$2,Vychodiská!$J$9:$BH$15,6),HLOOKUP(VALUE(RIGHT($E22,4))+AO$2,Vychodiská!$J$9:$BH$15,6,0)))*-1+($K22*IF(LEN($E22)=4,HLOOKUP($E22+AO$2,Vychodiská!$J$9:$BH$15,7),HLOOKUP(VALUE(RIGHT($E22,4))+AO$2,Vychodiská!$J$9:$BH$15,7,0)))*-1</f>
        <v>26148.749043583186</v>
      </c>
      <c r="AP22" s="73">
        <f t="shared" si="1"/>
        <v>18339.585176525732</v>
      </c>
      <c r="AQ22" s="73">
        <f>SUM($L22:M22)</f>
        <v>36990.943301052401</v>
      </c>
      <c r="AR22" s="73">
        <f>SUM($L22:N22)</f>
        <v>55959.374513696021</v>
      </c>
      <c r="AS22" s="73">
        <f>SUM($L22:O22)</f>
        <v>75250.269056954581</v>
      </c>
      <c r="AT22" s="73">
        <f>SUM($L22:P22)</f>
        <v>94869.108807448531</v>
      </c>
      <c r="AU22" s="73">
        <f>SUM($L22:Q22)</f>
        <v>114821.46883370087</v>
      </c>
      <c r="AV22" s="73">
        <f>SUM($L22:R22)</f>
        <v>135013.25718026824</v>
      </c>
      <c r="AW22" s="73">
        <f>SUM($L22:S22)</f>
        <v>155447.34698699444</v>
      </c>
      <c r="AX22" s="73">
        <f>SUM($L22:T22)</f>
        <v>176126.64587140133</v>
      </c>
      <c r="AY22" s="73">
        <f>SUM($L22:U22)</f>
        <v>197054.09634242111</v>
      </c>
      <c r="AZ22" s="73">
        <f>SUM($L22:V22)</f>
        <v>218232.67621909312</v>
      </c>
      <c r="BA22" s="73">
        <f>SUM($L22:W22)</f>
        <v>239665.3990542852</v>
      </c>
      <c r="BB22" s="73">
        <f>SUM($L22:X22)</f>
        <v>261355.31456349959</v>
      </c>
      <c r="BC22" s="73">
        <f>SUM($L22:Y22)</f>
        <v>283305.50905882457</v>
      </c>
      <c r="BD22" s="73">
        <f>SUM($L22:Z22)</f>
        <v>305519.10588809341</v>
      </c>
      <c r="BE22" s="73">
        <f>SUM($L22:AA22)</f>
        <v>327999.26587931352</v>
      </c>
      <c r="BF22" s="73">
        <f>SUM($L22:AB22)</f>
        <v>350704.2274704458</v>
      </c>
      <c r="BG22" s="73">
        <f>SUM($L22:AC22)</f>
        <v>373636.2386774894</v>
      </c>
      <c r="BH22" s="73">
        <f>SUM($L22:AD22)</f>
        <v>396797.56999660347</v>
      </c>
      <c r="BI22" s="73">
        <f>SUM($L22:AE22)</f>
        <v>420190.51462890866</v>
      </c>
      <c r="BJ22" s="73">
        <f>SUM($L22:AF22)</f>
        <v>443817.38870753691</v>
      </c>
      <c r="BK22" s="73">
        <f>SUM($L22:AG22)</f>
        <v>467680.53152695147</v>
      </c>
      <c r="BL22" s="73">
        <f>SUM($L22:AH22)</f>
        <v>491782.30577456014</v>
      </c>
      <c r="BM22" s="73">
        <f>SUM($L22:AI22)</f>
        <v>516125.09776464489</v>
      </c>
      <c r="BN22" s="73">
        <f>SUM($L22:AJ22)</f>
        <v>540711.31767463055</v>
      </c>
      <c r="BO22" s="73">
        <f>SUM($L22:AK22)</f>
        <v>565543.39978371607</v>
      </c>
      <c r="BP22" s="73">
        <f>SUM($L22:AL22)</f>
        <v>590698.2989602196</v>
      </c>
      <c r="BQ22" s="73">
        <f>SUM($L22:AM22)</f>
        <v>616180.21182601771</v>
      </c>
      <c r="BR22" s="73">
        <f>SUM($L22:AN22)</f>
        <v>641993.38955907116</v>
      </c>
      <c r="BS22" s="74">
        <f>SUM($L22:AO22)</f>
        <v>668142.13860265433</v>
      </c>
      <c r="BT22" s="76">
        <f>IF(CZ22=0,0,L22/((1+Vychodiská!$C$168)^emisie_ostatné!CZ22))</f>
        <v>16634.544377801118</v>
      </c>
      <c r="BU22" s="73">
        <f>IF(DA22=0,0,M22/((1+Vychodiská!$C$168)^emisie_ostatné!DA22))</f>
        <v>16111.744411641652</v>
      </c>
      <c r="BV22" s="73">
        <f>IF(DB22=0,0,N22/((1+Vychodiská!$C$168)^emisie_ostatné!DB22))</f>
        <v>15605.375301561486</v>
      </c>
      <c r="BW22" s="73">
        <f>IF(DC22=0,0,O22/((1+Vychodiská!$C$168)^emisie_ostatné!DC22))</f>
        <v>15114.920649226693</v>
      </c>
      <c r="BX22" s="73">
        <f>IF(DD22=0,0,P22/((1+Vychodiská!$C$168)^emisie_ostatné!DD22))</f>
        <v>14639.880285965282</v>
      </c>
      <c r="BY22" s="73">
        <f>IF(DE22=0,0,Q22/((1+Vychodiská!$C$168)^emisie_ostatné!DE22))</f>
        <v>14179.769762692084</v>
      </c>
      <c r="BZ22" s="73">
        <f>IF(DF22=0,0,R22/((1+Vychodiská!$C$168)^emisie_ostatné!DF22))</f>
        <v>13666.597142708946</v>
      </c>
      <c r="CA22" s="73">
        <f>IF(DG22=0,0,S22/((1+Vychodiská!$C$168)^emisie_ostatné!DG22))</f>
        <v>13171.996484210906</v>
      </c>
      <c r="CB22" s="73">
        <f>IF(DH22=0,0,T22/((1+Vychodiská!$C$168)^emisie_ostatné!DH22))</f>
        <v>12695.295659068035</v>
      </c>
      <c r="CC22" s="73">
        <f>IF(DI22=0,0,U22/((1+Vychodiská!$C$168)^emisie_ostatné!DI22))</f>
        <v>12235.846863787476</v>
      </c>
      <c r="CD22" s="73">
        <f>IF(DJ22=0,0,V22/((1+Vychodiská!$C$168)^emisie_ostatné!DJ22))</f>
        <v>11793.025739193263</v>
      </c>
      <c r="CE22" s="73">
        <f>IF(DK22=0,0,W22/((1+Vychodiská!$C$168)^emisie_ostatné!DK22))</f>
        <v>11366.230521965317</v>
      </c>
      <c r="CF22" s="73">
        <f>IF(DL22=0,0,X22/((1+Vychodiská!$C$168)^emisie_ostatné!DL22))</f>
        <v>10954.88122688467</v>
      </c>
      <c r="CG22" s="73">
        <f>IF(DM22=0,0,Y22/((1+Vychodiská!$C$168)^emisie_ostatné!DM22))</f>
        <v>10558.418858673602</v>
      </c>
      <c r="CH22" s="73">
        <f>IF(DN22=0,0,Z22/((1+Vychodiská!$C$168)^emisie_ostatné!DN22))</f>
        <v>10176.3046523597</v>
      </c>
      <c r="CI22" s="73">
        <f>IF(DO22=0,0,AA22/((1+Vychodiská!$C$168)^emisie_ostatné!DO22))</f>
        <v>9808.0193411314449</v>
      </c>
      <c r="CJ22" s="73">
        <f>IF(DP22=0,0,AB22/((1+Vychodiská!$C$168)^emisie_ostatné!DP22))</f>
        <v>9434.3805090883416</v>
      </c>
      <c r="CK22" s="73">
        <f>IF(DQ22=0,0,AC22/((1+Vychodiská!$C$168)^emisie_ostatné!DQ22))</f>
        <v>9074.9755373135486</v>
      </c>
      <c r="CL22" s="73">
        <f>IF(DR22=0,0,AD22/((1+Vychodiská!$C$168)^emisie_ostatné!DR22))</f>
        <v>8729.2621835111277</v>
      </c>
      <c r="CM22" s="73">
        <f>IF(DS22=0,0,AE22/((1+Vychodiská!$C$168)^emisie_ostatné!DS22))</f>
        <v>8396.7188622345129</v>
      </c>
      <c r="CN22" s="73">
        <f>IF(DT22=0,0,AF22/((1+Vychodiská!$C$168)^emisie_ostatné!DT22))</f>
        <v>8076.8438579589128</v>
      </c>
      <c r="CO22" s="73">
        <f>IF(DU22=0,0,AG22/((1+Vychodiská!$C$168)^emisie_ostatné!DU22))</f>
        <v>7769.1545681319058</v>
      </c>
      <c r="CP22" s="73">
        <f>IF(DV22=0,0,AH22/((1+Vychodiská!$C$168)^emisie_ostatné!DV22))</f>
        <v>7473.186775060215</v>
      </c>
      <c r="CQ22" s="73">
        <f>IF(DW22=0,0,AI22/((1+Vychodiská!$C$168)^emisie_ostatné!DW22))</f>
        <v>7188.4939455341118</v>
      </c>
      <c r="CR22" s="73">
        <f>IF(DX22=0,0,AJ22/((1+Vychodiská!$C$168)^emisie_ostatné!DX22))</f>
        <v>6914.6465571328126</v>
      </c>
      <c r="CS22" s="73">
        <f>IF(DY22=0,0,AK22/((1+Vychodiská!$C$168)^emisie_ostatné!DY22))</f>
        <v>6651.2314501944184</v>
      </c>
      <c r="CT22" s="73">
        <f>IF(DZ22=0,0,AL22/((1+Vychodiská!$C$168)^emisie_ostatné!DZ22))</f>
        <v>6416.8547229018541</v>
      </c>
      <c r="CU22" s="73">
        <f>IF(EA22=0,0,AM22/((1+Vychodiská!$C$168)^emisie_ostatné!EA22))</f>
        <v>6190.7369850472151</v>
      </c>
      <c r="CV22" s="73">
        <f>IF(EB22=0,0,AN22/((1+Vychodiská!$C$168)^emisie_ostatné!EB22))</f>
        <v>5972.5872055741247</v>
      </c>
      <c r="CW22" s="74">
        <f>IF(EC22=0,0,AO22/((1+Vychodiská!$C$168)^emisie_ostatné!EC22))</f>
        <v>5762.1246088062726</v>
      </c>
      <c r="CX22" s="77">
        <f t="shared" si="4"/>
        <v>312764.04904736107</v>
      </c>
      <c r="CY22" s="73"/>
      <c r="CZ22" s="78">
        <f t="shared" si="2"/>
        <v>2</v>
      </c>
      <c r="DA22" s="78">
        <f t="shared" ref="DA22:EC22" si="22">IF(CZ22=0,0,IF(DA$2&gt;$D22,0,CZ22+1))</f>
        <v>3</v>
      </c>
      <c r="DB22" s="78">
        <f t="shared" si="22"/>
        <v>4</v>
      </c>
      <c r="DC22" s="78">
        <f t="shared" si="22"/>
        <v>5</v>
      </c>
      <c r="DD22" s="78">
        <f t="shared" si="22"/>
        <v>6</v>
      </c>
      <c r="DE22" s="78">
        <f t="shared" si="22"/>
        <v>7</v>
      </c>
      <c r="DF22" s="78">
        <f t="shared" si="22"/>
        <v>8</v>
      </c>
      <c r="DG22" s="78">
        <f t="shared" si="22"/>
        <v>9</v>
      </c>
      <c r="DH22" s="78">
        <f t="shared" si="22"/>
        <v>10</v>
      </c>
      <c r="DI22" s="78">
        <f t="shared" si="22"/>
        <v>11</v>
      </c>
      <c r="DJ22" s="78">
        <f t="shared" si="22"/>
        <v>12</v>
      </c>
      <c r="DK22" s="78">
        <f t="shared" si="22"/>
        <v>13</v>
      </c>
      <c r="DL22" s="78">
        <f t="shared" si="22"/>
        <v>14</v>
      </c>
      <c r="DM22" s="78">
        <f t="shared" si="22"/>
        <v>15</v>
      </c>
      <c r="DN22" s="78">
        <f t="shared" si="22"/>
        <v>16</v>
      </c>
      <c r="DO22" s="78">
        <f t="shared" si="22"/>
        <v>17</v>
      </c>
      <c r="DP22" s="78">
        <f t="shared" si="22"/>
        <v>18</v>
      </c>
      <c r="DQ22" s="78">
        <f t="shared" si="22"/>
        <v>19</v>
      </c>
      <c r="DR22" s="78">
        <f t="shared" si="22"/>
        <v>20</v>
      </c>
      <c r="DS22" s="78">
        <f t="shared" si="22"/>
        <v>21</v>
      </c>
      <c r="DT22" s="78">
        <f t="shared" si="22"/>
        <v>22</v>
      </c>
      <c r="DU22" s="78">
        <f t="shared" si="22"/>
        <v>23</v>
      </c>
      <c r="DV22" s="78">
        <f t="shared" si="22"/>
        <v>24</v>
      </c>
      <c r="DW22" s="78">
        <f t="shared" si="22"/>
        <v>25</v>
      </c>
      <c r="DX22" s="78">
        <f t="shared" si="22"/>
        <v>26</v>
      </c>
      <c r="DY22" s="78">
        <f t="shared" si="22"/>
        <v>27</v>
      </c>
      <c r="DZ22" s="78">
        <f t="shared" si="22"/>
        <v>28</v>
      </c>
      <c r="EA22" s="78">
        <f t="shared" si="22"/>
        <v>29</v>
      </c>
      <c r="EB22" s="78">
        <f t="shared" si="22"/>
        <v>30</v>
      </c>
      <c r="EC22" s="79">
        <f t="shared" si="22"/>
        <v>31</v>
      </c>
    </row>
    <row r="23" spans="1:133" s="80" customFormat="1" ht="31" customHeight="1" x14ac:dyDescent="0.35">
      <c r="A23" s="70">
        <v>23</v>
      </c>
      <c r="B23" s="71" t="s">
        <v>135</v>
      </c>
      <c r="C23" s="71" t="str">
        <f>INDEX(Data!$D$3:$D$29,MATCH(emisie_ostatné!A23,Data!$A$3:$A$29,0))</f>
        <v>Nová TG1 v závode Martin</v>
      </c>
      <c r="D23" s="72">
        <f>INDEX(Data!$M$3:$M$29,MATCH(emisie_ostatné!A23,Data!$A$3:$A$29,0))</f>
        <v>25</v>
      </c>
      <c r="E23" s="72" t="str">
        <f>INDEX(Data!$J$3:$J$29,MATCH(emisie_ostatné!A23,Data!$A$3:$A$29,0))</f>
        <v>2024 - 2025</v>
      </c>
      <c r="F23" s="72">
        <f>INDEX(Data!$O$3:$O$29,MATCH(emisie_ostatné!A23,Data!$A$3:$A$29,0))</f>
        <v>-5.45</v>
      </c>
      <c r="G23" s="72">
        <f>INDEX(Data!$P$3:$P$29,MATCH(emisie_ostatné!A23,Data!$A$3:$A$29,0))</f>
        <v>-0.15</v>
      </c>
      <c r="H23" s="72">
        <f>INDEX(Data!$Q$3:$Q$29,MATCH(emisie_ostatné!A23,Data!$A$3:$A$29,0))</f>
        <v>-0.18</v>
      </c>
      <c r="I23" s="72">
        <f>INDEX(Data!$R$3:$R$29,MATCH(emisie_ostatné!A23,Data!$A$3:$A$29,0))</f>
        <v>0</v>
      </c>
      <c r="J23" s="72">
        <f>INDEX(Data!$S$3:$S$29,MATCH(emisie_ostatné!A23,Data!$A$3:$A$29,0))</f>
        <v>0</v>
      </c>
      <c r="K23" s="74">
        <f>INDEX(Data!$T$3:$T$29,MATCH(emisie_ostatné!A23,Data!$A$3:$A$29,0))</f>
        <v>0</v>
      </c>
      <c r="L23" s="73">
        <f>($F23*IF(LEN($E23)=4,HLOOKUP($E23+L$2,Vychodiská!$J$9:$BH$15,2,0),HLOOKUP(VALUE(RIGHT($E23,4))+L$2,Vychodiská!$J$9:$BH$15,2,0)))*-1+($G23*IF(LEN($E23)=4,HLOOKUP($E23+L$2,Vychodiská!$J$9:$BH$15,3,0),HLOOKUP(VALUE(RIGHT($E23,4))+L$2,Vychodiská!$J$9:$BH$15,3,0)))*-1+($H23*IF(LEN($E23)=4,HLOOKUP($E23+L$2,Vychodiská!$J$9:$BH$15,4,0),HLOOKUP(VALUE(RIGHT($E23,4))+L$2,Vychodiská!$J$9:$BH$15,4,0)))*-1+($I23*IF(LEN($E23)=4,HLOOKUP($E23+L$2,Vychodiská!$J$9:$BH$15,5,0),HLOOKUP(VALUE(RIGHT($E23,4))+L$2,Vychodiská!$J$9:$BH$15,5,0)))*-1+($J23*IF(LEN($E23)=4,HLOOKUP($E23+L$2,Vychodiská!$J$9:$BH$15,6),HLOOKUP(VALUE(RIGHT($E23,4))+L$2,Vychodiská!$J$9:$BH$15,6,0)))*-1+($K23*IF(LEN($E23)=4,HLOOKUP($E23+L$2,Vychodiská!$J$9:$BH$15,7),HLOOKUP(VALUE(RIGHT($E23,4))+L$2,Vychodiská!$J$9:$BH$15,7,0)))*-1</f>
        <v>216457.05742082192</v>
      </c>
      <c r="M23" s="73">
        <f>($F23*IF(LEN($E23)=4,HLOOKUP($E23+M$2,Vychodiská!$J$9:$BH$15,2,0),HLOOKUP(VALUE(RIGHT($E23,4))+M$2,Vychodiská!$J$9:$BH$15,2,0)))*-1+($G23*IF(LEN($E23)=4,HLOOKUP($E23+M$2,Vychodiská!$J$9:$BH$15,3,0),HLOOKUP(VALUE(RIGHT($E23,4))+M$2,Vychodiská!$J$9:$BH$15,3,0)))*-1+($H23*IF(LEN($E23)=4,HLOOKUP($E23+M$2,Vychodiská!$J$9:$BH$15,4,0),HLOOKUP(VALUE(RIGHT($E23,4))+M$2,Vychodiská!$J$9:$BH$15,4,0)))*-1+($I23*IF(LEN($E23)=4,HLOOKUP($E23+M$2,Vychodiská!$J$9:$BH$15,5,0),HLOOKUP(VALUE(RIGHT($E23,4))+M$2,Vychodiská!$J$9:$BH$15,5,0)))*-1+($J23*IF(LEN($E23)=4,HLOOKUP($E23+M$2,Vychodiská!$J$9:$BH$15,6),HLOOKUP(VALUE(RIGHT($E23,4))+M$2,Vychodiská!$J$9:$BH$15,6,0)))*-1+($K23*IF(LEN($E23)=4,HLOOKUP($E23+M$2,Vychodiská!$J$9:$BH$15,7),HLOOKUP(VALUE(RIGHT($E23,4))+M$2,Vychodiská!$J$9:$BH$15,7,0)))*-1</f>
        <v>220136.82739697586</v>
      </c>
      <c r="N23" s="73">
        <f>($F23*IF(LEN($E23)=4,HLOOKUP($E23+N$2,Vychodiská!$J$9:$BH$15,2,0),HLOOKUP(VALUE(RIGHT($E23,4))+N$2,Vychodiská!$J$9:$BH$15,2,0)))*-1+($G23*IF(LEN($E23)=4,HLOOKUP($E23+N$2,Vychodiská!$J$9:$BH$15,3,0),HLOOKUP(VALUE(RIGHT($E23,4))+N$2,Vychodiská!$J$9:$BH$15,3,0)))*-1+($H23*IF(LEN($E23)=4,HLOOKUP($E23+N$2,Vychodiská!$J$9:$BH$15,4,0),HLOOKUP(VALUE(RIGHT($E23,4))+N$2,Vychodiská!$J$9:$BH$15,4,0)))*-1+($I23*IF(LEN($E23)=4,HLOOKUP($E23+N$2,Vychodiská!$J$9:$BH$15,5,0),HLOOKUP(VALUE(RIGHT($E23,4))+N$2,Vychodiská!$J$9:$BH$15,5,0)))*-1+($J23*IF(LEN($E23)=4,HLOOKUP($E23+N$2,Vychodiská!$J$9:$BH$15,6),HLOOKUP(VALUE(RIGHT($E23,4))+N$2,Vychodiská!$J$9:$BH$15,6,0)))*-1+($K23*IF(LEN($E23)=4,HLOOKUP($E23+N$2,Vychodiská!$J$9:$BH$15,7),HLOOKUP(VALUE(RIGHT($E23,4))+N$2,Vychodiská!$J$9:$BH$15,7,0)))*-1</f>
        <v>223879.15346272444</v>
      </c>
      <c r="O23" s="73">
        <f>($F23*IF(LEN($E23)=4,HLOOKUP($E23+O$2,Vychodiská!$J$9:$BH$15,2,0),HLOOKUP(VALUE(RIGHT($E23,4))+O$2,Vychodiská!$J$9:$BH$15,2,0)))*-1+($G23*IF(LEN($E23)=4,HLOOKUP($E23+O$2,Vychodiská!$J$9:$BH$15,3,0),HLOOKUP(VALUE(RIGHT($E23,4))+O$2,Vychodiská!$J$9:$BH$15,3,0)))*-1+($H23*IF(LEN($E23)=4,HLOOKUP($E23+O$2,Vychodiská!$J$9:$BH$15,4,0),HLOOKUP(VALUE(RIGHT($E23,4))+O$2,Vychodiská!$J$9:$BH$15,4,0)))*-1+($I23*IF(LEN($E23)=4,HLOOKUP($E23+O$2,Vychodiská!$J$9:$BH$15,5,0),HLOOKUP(VALUE(RIGHT($E23,4))+O$2,Vychodiská!$J$9:$BH$15,5,0)))*-1+($J23*IF(LEN($E23)=4,HLOOKUP($E23+O$2,Vychodiská!$J$9:$BH$15,6),HLOOKUP(VALUE(RIGHT($E23,4))+O$2,Vychodiská!$J$9:$BH$15,6,0)))*-1+($K23*IF(LEN($E23)=4,HLOOKUP($E23+O$2,Vychodiská!$J$9:$BH$15,7),HLOOKUP(VALUE(RIGHT($E23,4))+O$2,Vychodiská!$J$9:$BH$15,7,0)))*-1</f>
        <v>227685.0990715907</v>
      </c>
      <c r="P23" s="73">
        <f>($F23*IF(LEN($E23)=4,HLOOKUP($E23+P$2,Vychodiská!$J$9:$BH$15,2,0),HLOOKUP(VALUE(RIGHT($E23,4))+P$2,Vychodiská!$J$9:$BH$15,2,0)))*-1+($G23*IF(LEN($E23)=4,HLOOKUP($E23+P$2,Vychodiská!$J$9:$BH$15,3,0),HLOOKUP(VALUE(RIGHT($E23,4))+P$2,Vychodiská!$J$9:$BH$15,3,0)))*-1+($H23*IF(LEN($E23)=4,HLOOKUP($E23+P$2,Vychodiská!$J$9:$BH$15,4,0),HLOOKUP(VALUE(RIGHT($E23,4))+P$2,Vychodiská!$J$9:$BH$15,4,0)))*-1+($I23*IF(LEN($E23)=4,HLOOKUP($E23+P$2,Vychodiská!$J$9:$BH$15,5,0),HLOOKUP(VALUE(RIGHT($E23,4))+P$2,Vychodiská!$J$9:$BH$15,5,0)))*-1+($J23*IF(LEN($E23)=4,HLOOKUP($E23+P$2,Vychodiská!$J$9:$BH$15,6),HLOOKUP(VALUE(RIGHT($E23,4))+P$2,Vychodiská!$J$9:$BH$15,6,0)))*-1+($K23*IF(LEN($E23)=4,HLOOKUP($E23+P$2,Vychodiská!$J$9:$BH$15,7),HLOOKUP(VALUE(RIGHT($E23,4))+P$2,Vychodiská!$J$9:$BH$15,7,0)))*-1</f>
        <v>231555.74575580776</v>
      </c>
      <c r="Q23" s="73">
        <f>($F23*IF(LEN($E23)=4,HLOOKUP($E23+Q$2,Vychodiská!$J$9:$BH$15,2,0),HLOOKUP(VALUE(RIGHT($E23,4))+Q$2,Vychodiská!$J$9:$BH$15,2,0)))*-1+($G23*IF(LEN($E23)=4,HLOOKUP($E23+Q$2,Vychodiská!$J$9:$BH$15,3,0),HLOOKUP(VALUE(RIGHT($E23,4))+Q$2,Vychodiská!$J$9:$BH$15,3,0)))*-1+($H23*IF(LEN($E23)=4,HLOOKUP($E23+Q$2,Vychodiská!$J$9:$BH$15,4,0),HLOOKUP(VALUE(RIGHT($E23,4))+Q$2,Vychodiská!$J$9:$BH$15,4,0)))*-1+($I23*IF(LEN($E23)=4,HLOOKUP($E23+Q$2,Vychodiská!$J$9:$BH$15,5,0),HLOOKUP(VALUE(RIGHT($E23,4))+Q$2,Vychodiská!$J$9:$BH$15,5,0)))*-1+($J23*IF(LEN($E23)=4,HLOOKUP($E23+Q$2,Vychodiská!$J$9:$BH$15,6),HLOOKUP(VALUE(RIGHT($E23,4))+Q$2,Vychodiská!$J$9:$BH$15,6,0)))*-1+($K23*IF(LEN($E23)=4,HLOOKUP($E23+Q$2,Vychodiská!$J$9:$BH$15,7),HLOOKUP(VALUE(RIGHT($E23,4))+Q$2,Vychodiská!$J$9:$BH$15,7,0)))*-1</f>
        <v>234334.41470487745</v>
      </c>
      <c r="R23" s="73">
        <f>($F23*IF(LEN($E23)=4,HLOOKUP($E23+R$2,Vychodiská!$J$9:$BH$15,2,0),HLOOKUP(VALUE(RIGHT($E23,4))+R$2,Vychodiská!$J$9:$BH$15,2,0)))*-1+($G23*IF(LEN($E23)=4,HLOOKUP($E23+R$2,Vychodiská!$J$9:$BH$15,3,0),HLOOKUP(VALUE(RIGHT($E23,4))+R$2,Vychodiská!$J$9:$BH$15,3,0)))*-1+($H23*IF(LEN($E23)=4,HLOOKUP($E23+R$2,Vychodiská!$J$9:$BH$15,4,0),HLOOKUP(VALUE(RIGHT($E23,4))+R$2,Vychodiská!$J$9:$BH$15,4,0)))*-1+($I23*IF(LEN($E23)=4,HLOOKUP($E23+R$2,Vychodiská!$J$9:$BH$15,5,0),HLOOKUP(VALUE(RIGHT($E23,4))+R$2,Vychodiská!$J$9:$BH$15,5,0)))*-1+($J23*IF(LEN($E23)=4,HLOOKUP($E23+R$2,Vychodiská!$J$9:$BH$15,6),HLOOKUP(VALUE(RIGHT($E23,4))+R$2,Vychodiská!$J$9:$BH$15,6,0)))*-1+($K23*IF(LEN($E23)=4,HLOOKUP($E23+R$2,Vychodiská!$J$9:$BH$15,7),HLOOKUP(VALUE(RIGHT($E23,4))+R$2,Vychodiská!$J$9:$BH$15,7,0)))*-1</f>
        <v>237146.427681336</v>
      </c>
      <c r="S23" s="73">
        <f>($F23*IF(LEN($E23)=4,HLOOKUP($E23+S$2,Vychodiská!$J$9:$BH$15,2,0),HLOOKUP(VALUE(RIGHT($E23,4))+S$2,Vychodiská!$J$9:$BH$15,2,0)))*-1+($G23*IF(LEN($E23)=4,HLOOKUP($E23+S$2,Vychodiská!$J$9:$BH$15,3,0),HLOOKUP(VALUE(RIGHT($E23,4))+S$2,Vychodiská!$J$9:$BH$15,3,0)))*-1+($H23*IF(LEN($E23)=4,HLOOKUP($E23+S$2,Vychodiská!$J$9:$BH$15,4,0),HLOOKUP(VALUE(RIGHT($E23,4))+S$2,Vychodiská!$J$9:$BH$15,4,0)))*-1+($I23*IF(LEN($E23)=4,HLOOKUP($E23+S$2,Vychodiská!$J$9:$BH$15,5,0),HLOOKUP(VALUE(RIGHT($E23,4))+S$2,Vychodiská!$J$9:$BH$15,5,0)))*-1+($J23*IF(LEN($E23)=4,HLOOKUP($E23+S$2,Vychodiská!$J$9:$BH$15,6),HLOOKUP(VALUE(RIGHT($E23,4))+S$2,Vychodiská!$J$9:$BH$15,6,0)))*-1+($K23*IF(LEN($E23)=4,HLOOKUP($E23+S$2,Vychodiská!$J$9:$BH$15,7),HLOOKUP(VALUE(RIGHT($E23,4))+S$2,Vychodiská!$J$9:$BH$15,7,0)))*-1</f>
        <v>239992.18481351202</v>
      </c>
      <c r="T23" s="73">
        <f>($F23*IF(LEN($E23)=4,HLOOKUP($E23+T$2,Vychodiská!$J$9:$BH$15,2,0),HLOOKUP(VALUE(RIGHT($E23,4))+T$2,Vychodiská!$J$9:$BH$15,2,0)))*-1+($G23*IF(LEN($E23)=4,HLOOKUP($E23+T$2,Vychodiská!$J$9:$BH$15,3,0),HLOOKUP(VALUE(RIGHT($E23,4))+T$2,Vychodiská!$J$9:$BH$15,3,0)))*-1+($H23*IF(LEN($E23)=4,HLOOKUP($E23+T$2,Vychodiská!$J$9:$BH$15,4,0),HLOOKUP(VALUE(RIGHT($E23,4))+T$2,Vychodiská!$J$9:$BH$15,4,0)))*-1+($I23*IF(LEN($E23)=4,HLOOKUP($E23+T$2,Vychodiská!$J$9:$BH$15,5,0),HLOOKUP(VALUE(RIGHT($E23,4))+T$2,Vychodiská!$J$9:$BH$15,5,0)))*-1+($J23*IF(LEN($E23)=4,HLOOKUP($E23+T$2,Vychodiská!$J$9:$BH$15,6),HLOOKUP(VALUE(RIGHT($E23,4))+T$2,Vychodiská!$J$9:$BH$15,6,0)))*-1+($K23*IF(LEN($E23)=4,HLOOKUP($E23+T$2,Vychodiská!$J$9:$BH$15,7),HLOOKUP(VALUE(RIGHT($E23,4))+T$2,Vychodiská!$J$9:$BH$15,7,0)))*-1</f>
        <v>242872.09103127418</v>
      </c>
      <c r="U23" s="73">
        <f>($F23*IF(LEN($E23)=4,HLOOKUP($E23+U$2,Vychodiská!$J$9:$BH$15,2,0),HLOOKUP(VALUE(RIGHT($E23,4))+U$2,Vychodiská!$J$9:$BH$15,2,0)))*-1+($G23*IF(LEN($E23)=4,HLOOKUP($E23+U$2,Vychodiská!$J$9:$BH$15,3,0),HLOOKUP(VALUE(RIGHT($E23,4))+U$2,Vychodiská!$J$9:$BH$15,3,0)))*-1+($H23*IF(LEN($E23)=4,HLOOKUP($E23+U$2,Vychodiská!$J$9:$BH$15,4,0),HLOOKUP(VALUE(RIGHT($E23,4))+U$2,Vychodiská!$J$9:$BH$15,4,0)))*-1+($I23*IF(LEN($E23)=4,HLOOKUP($E23+U$2,Vychodiská!$J$9:$BH$15,5,0),HLOOKUP(VALUE(RIGHT($E23,4))+U$2,Vychodiská!$J$9:$BH$15,5,0)))*-1+($J23*IF(LEN($E23)=4,HLOOKUP($E23+U$2,Vychodiská!$J$9:$BH$15,6),HLOOKUP(VALUE(RIGHT($E23,4))+U$2,Vychodiská!$J$9:$BH$15,6,0)))*-1+($K23*IF(LEN($E23)=4,HLOOKUP($E23+U$2,Vychodiská!$J$9:$BH$15,7),HLOOKUP(VALUE(RIGHT($E23,4))+U$2,Vychodiská!$J$9:$BH$15,7,0)))*-1</f>
        <v>245786.55612364947</v>
      </c>
      <c r="V23" s="73">
        <f>($F23*IF(LEN($E23)=4,HLOOKUP($E23+V$2,Vychodiská!$J$9:$BH$15,2,0),HLOOKUP(VALUE(RIGHT($E23,4))+V$2,Vychodiská!$J$9:$BH$15,2,0)))*-1+($G23*IF(LEN($E23)=4,HLOOKUP($E23+V$2,Vychodiská!$J$9:$BH$15,3,0),HLOOKUP(VALUE(RIGHT($E23,4))+V$2,Vychodiská!$J$9:$BH$15,3,0)))*-1+($H23*IF(LEN($E23)=4,HLOOKUP($E23+V$2,Vychodiská!$J$9:$BH$15,4,0),HLOOKUP(VALUE(RIGHT($E23,4))+V$2,Vychodiská!$J$9:$BH$15,4,0)))*-1+($I23*IF(LEN($E23)=4,HLOOKUP($E23+V$2,Vychodiská!$J$9:$BH$15,5,0),HLOOKUP(VALUE(RIGHT($E23,4))+V$2,Vychodiská!$J$9:$BH$15,5,0)))*-1+($J23*IF(LEN($E23)=4,HLOOKUP($E23+V$2,Vychodiská!$J$9:$BH$15,6),HLOOKUP(VALUE(RIGHT($E23,4))+V$2,Vychodiská!$J$9:$BH$15,6,0)))*-1+($K23*IF(LEN($E23)=4,HLOOKUP($E23+V$2,Vychodiská!$J$9:$BH$15,7),HLOOKUP(VALUE(RIGHT($E23,4))+V$2,Vychodiská!$J$9:$BH$15,7,0)))*-1</f>
        <v>248735.99479713329</v>
      </c>
      <c r="W23" s="73">
        <f>($F23*IF(LEN($E23)=4,HLOOKUP($E23+W$2,Vychodiská!$J$9:$BH$15,2,0),HLOOKUP(VALUE(RIGHT($E23,4))+W$2,Vychodiská!$J$9:$BH$15,2,0)))*-1+($G23*IF(LEN($E23)=4,HLOOKUP($E23+W$2,Vychodiská!$J$9:$BH$15,3,0),HLOOKUP(VALUE(RIGHT($E23,4))+W$2,Vychodiská!$J$9:$BH$15,3,0)))*-1+($H23*IF(LEN($E23)=4,HLOOKUP($E23+W$2,Vychodiská!$J$9:$BH$15,4,0),HLOOKUP(VALUE(RIGHT($E23,4))+W$2,Vychodiská!$J$9:$BH$15,4,0)))*-1+($I23*IF(LEN($E23)=4,HLOOKUP($E23+W$2,Vychodiská!$J$9:$BH$15,5,0),HLOOKUP(VALUE(RIGHT($E23,4))+W$2,Vychodiská!$J$9:$BH$15,5,0)))*-1+($J23*IF(LEN($E23)=4,HLOOKUP($E23+W$2,Vychodiská!$J$9:$BH$15,6),HLOOKUP(VALUE(RIGHT($E23,4))+W$2,Vychodiská!$J$9:$BH$15,6,0)))*-1+($K23*IF(LEN($E23)=4,HLOOKUP($E23+W$2,Vychodiská!$J$9:$BH$15,7),HLOOKUP(VALUE(RIGHT($E23,4))+W$2,Vychodiská!$J$9:$BH$15,7,0)))*-1</f>
        <v>251720.8267346989</v>
      </c>
      <c r="X23" s="73">
        <f>($F23*IF(LEN($E23)=4,HLOOKUP($E23+X$2,Vychodiská!$J$9:$BH$15,2,0),HLOOKUP(VALUE(RIGHT($E23,4))+X$2,Vychodiská!$J$9:$BH$15,2,0)))*-1+($G23*IF(LEN($E23)=4,HLOOKUP($E23+X$2,Vychodiská!$J$9:$BH$15,3,0),HLOOKUP(VALUE(RIGHT($E23,4))+X$2,Vychodiská!$J$9:$BH$15,3,0)))*-1+($H23*IF(LEN($E23)=4,HLOOKUP($E23+X$2,Vychodiská!$J$9:$BH$15,4,0),HLOOKUP(VALUE(RIGHT($E23,4))+X$2,Vychodiská!$J$9:$BH$15,4,0)))*-1+($I23*IF(LEN($E23)=4,HLOOKUP($E23+X$2,Vychodiská!$J$9:$BH$15,5,0),HLOOKUP(VALUE(RIGHT($E23,4))+X$2,Vychodiská!$J$9:$BH$15,5,0)))*-1+($J23*IF(LEN($E23)=4,HLOOKUP($E23+X$2,Vychodiská!$J$9:$BH$15,6),HLOOKUP(VALUE(RIGHT($E23,4))+X$2,Vychodiská!$J$9:$BH$15,6,0)))*-1+($K23*IF(LEN($E23)=4,HLOOKUP($E23+X$2,Vychodiská!$J$9:$BH$15,7),HLOOKUP(VALUE(RIGHT($E23,4))+X$2,Vychodiská!$J$9:$BH$15,7,0)))*-1</f>
        <v>254741.47665551526</v>
      </c>
      <c r="Y23" s="73">
        <f>($F23*IF(LEN($E23)=4,HLOOKUP($E23+Y$2,Vychodiská!$J$9:$BH$15,2,0),HLOOKUP(VALUE(RIGHT($E23,4))+Y$2,Vychodiská!$J$9:$BH$15,2,0)))*-1+($G23*IF(LEN($E23)=4,HLOOKUP($E23+Y$2,Vychodiská!$J$9:$BH$15,3,0),HLOOKUP(VALUE(RIGHT($E23,4))+Y$2,Vychodiská!$J$9:$BH$15,3,0)))*-1+($H23*IF(LEN($E23)=4,HLOOKUP($E23+Y$2,Vychodiská!$J$9:$BH$15,4,0),HLOOKUP(VALUE(RIGHT($E23,4))+Y$2,Vychodiská!$J$9:$BH$15,4,0)))*-1+($I23*IF(LEN($E23)=4,HLOOKUP($E23+Y$2,Vychodiská!$J$9:$BH$15,5,0),HLOOKUP(VALUE(RIGHT($E23,4))+Y$2,Vychodiská!$J$9:$BH$15,5,0)))*-1+($J23*IF(LEN($E23)=4,HLOOKUP($E23+Y$2,Vychodiská!$J$9:$BH$15,6),HLOOKUP(VALUE(RIGHT($E23,4))+Y$2,Vychodiská!$J$9:$BH$15,6,0)))*-1+($K23*IF(LEN($E23)=4,HLOOKUP($E23+Y$2,Vychodiská!$J$9:$BH$15,7),HLOOKUP(VALUE(RIGHT($E23,4))+Y$2,Vychodiská!$J$9:$BH$15,7,0)))*-1</f>
        <v>257798.37437538145</v>
      </c>
      <c r="Z23" s="73">
        <f>($F23*IF(LEN($E23)=4,HLOOKUP($E23+Z$2,Vychodiská!$J$9:$BH$15,2,0),HLOOKUP(VALUE(RIGHT($E23,4))+Z$2,Vychodiská!$J$9:$BH$15,2,0)))*-1+($G23*IF(LEN($E23)=4,HLOOKUP($E23+Z$2,Vychodiská!$J$9:$BH$15,3,0),HLOOKUP(VALUE(RIGHT($E23,4))+Z$2,Vychodiská!$J$9:$BH$15,3,0)))*-1+($H23*IF(LEN($E23)=4,HLOOKUP($E23+Z$2,Vychodiská!$J$9:$BH$15,4,0),HLOOKUP(VALUE(RIGHT($E23,4))+Z$2,Vychodiská!$J$9:$BH$15,4,0)))*-1+($I23*IF(LEN($E23)=4,HLOOKUP($E23+Z$2,Vychodiská!$J$9:$BH$15,5,0),HLOOKUP(VALUE(RIGHT($E23,4))+Z$2,Vychodiská!$J$9:$BH$15,5,0)))*-1+($J23*IF(LEN($E23)=4,HLOOKUP($E23+Z$2,Vychodiská!$J$9:$BH$15,6),HLOOKUP(VALUE(RIGHT($E23,4))+Z$2,Vychodiská!$J$9:$BH$15,6,0)))*-1+($K23*IF(LEN($E23)=4,HLOOKUP($E23+Z$2,Vychodiská!$J$9:$BH$15,7),HLOOKUP(VALUE(RIGHT($E23,4))+Z$2,Vychodiská!$J$9:$BH$15,7,0)))*-1</f>
        <v>260891.95486788603</v>
      </c>
      <c r="AA23" s="73">
        <f>($F23*IF(LEN($E23)=4,HLOOKUP($E23+AA$2,Vychodiská!$J$9:$BH$15,2,0),HLOOKUP(VALUE(RIGHT($E23,4))+AA$2,Vychodiská!$J$9:$BH$15,2,0)))*-1+($G23*IF(LEN($E23)=4,HLOOKUP($E23+AA$2,Vychodiská!$J$9:$BH$15,3,0),HLOOKUP(VALUE(RIGHT($E23,4))+AA$2,Vychodiská!$J$9:$BH$15,3,0)))*-1+($H23*IF(LEN($E23)=4,HLOOKUP($E23+AA$2,Vychodiská!$J$9:$BH$15,4,0),HLOOKUP(VALUE(RIGHT($E23,4))+AA$2,Vychodiská!$J$9:$BH$15,4,0)))*-1+($I23*IF(LEN($E23)=4,HLOOKUP($E23+AA$2,Vychodiská!$J$9:$BH$15,5,0),HLOOKUP(VALUE(RIGHT($E23,4))+AA$2,Vychodiská!$J$9:$BH$15,5,0)))*-1+($J23*IF(LEN($E23)=4,HLOOKUP($E23+AA$2,Vychodiská!$J$9:$BH$15,6),HLOOKUP(VALUE(RIGHT($E23,4))+AA$2,Vychodiská!$J$9:$BH$15,6,0)))*-1+($K23*IF(LEN($E23)=4,HLOOKUP($E23+AA$2,Vychodiská!$J$9:$BH$15,7),HLOOKUP(VALUE(RIGHT($E23,4))+AA$2,Vychodiská!$J$9:$BH$15,7,0)))*-1</f>
        <v>263500.87441656494</v>
      </c>
      <c r="AB23" s="73">
        <f>($F23*IF(LEN($E23)=4,HLOOKUP($E23+AB$2,Vychodiská!$J$9:$BH$15,2,0),HLOOKUP(VALUE(RIGHT($E23,4))+AB$2,Vychodiská!$J$9:$BH$15,2,0)))*-1+($G23*IF(LEN($E23)=4,HLOOKUP($E23+AB$2,Vychodiská!$J$9:$BH$15,3,0),HLOOKUP(VALUE(RIGHT($E23,4))+AB$2,Vychodiská!$J$9:$BH$15,3,0)))*-1+($H23*IF(LEN($E23)=4,HLOOKUP($E23+AB$2,Vychodiská!$J$9:$BH$15,4,0),HLOOKUP(VALUE(RIGHT($E23,4))+AB$2,Vychodiská!$J$9:$BH$15,4,0)))*-1+($I23*IF(LEN($E23)=4,HLOOKUP($E23+AB$2,Vychodiská!$J$9:$BH$15,5,0),HLOOKUP(VALUE(RIGHT($E23,4))+AB$2,Vychodiská!$J$9:$BH$15,5,0)))*-1+($J23*IF(LEN($E23)=4,HLOOKUP($E23+AB$2,Vychodiská!$J$9:$BH$15,6),HLOOKUP(VALUE(RIGHT($E23,4))+AB$2,Vychodiská!$J$9:$BH$15,6,0)))*-1+($K23*IF(LEN($E23)=4,HLOOKUP($E23+AB$2,Vychodiská!$J$9:$BH$15,7),HLOOKUP(VALUE(RIGHT($E23,4))+AB$2,Vychodiská!$J$9:$BH$15,7,0)))*-1</f>
        <v>266135.88316073059</v>
      </c>
      <c r="AC23" s="73">
        <f>($F23*IF(LEN($E23)=4,HLOOKUP($E23+AC$2,Vychodiská!$J$9:$BH$15,2,0),HLOOKUP(VALUE(RIGHT($E23,4))+AC$2,Vychodiská!$J$9:$BH$15,2,0)))*-1+($G23*IF(LEN($E23)=4,HLOOKUP($E23+AC$2,Vychodiská!$J$9:$BH$15,3,0),HLOOKUP(VALUE(RIGHT($E23,4))+AC$2,Vychodiská!$J$9:$BH$15,3,0)))*-1+($H23*IF(LEN($E23)=4,HLOOKUP($E23+AC$2,Vychodiská!$J$9:$BH$15,4,0),HLOOKUP(VALUE(RIGHT($E23,4))+AC$2,Vychodiská!$J$9:$BH$15,4,0)))*-1+($I23*IF(LEN($E23)=4,HLOOKUP($E23+AC$2,Vychodiská!$J$9:$BH$15,5,0),HLOOKUP(VALUE(RIGHT($E23,4))+AC$2,Vychodiská!$J$9:$BH$15,5,0)))*-1+($J23*IF(LEN($E23)=4,HLOOKUP($E23+AC$2,Vychodiská!$J$9:$BH$15,6),HLOOKUP(VALUE(RIGHT($E23,4))+AC$2,Vychodiská!$J$9:$BH$15,6,0)))*-1+($K23*IF(LEN($E23)=4,HLOOKUP($E23+AC$2,Vychodiská!$J$9:$BH$15,7),HLOOKUP(VALUE(RIGHT($E23,4))+AC$2,Vychodiská!$J$9:$BH$15,7,0)))*-1</f>
        <v>268797.24199233786</v>
      </c>
      <c r="AD23" s="73">
        <f>($F23*IF(LEN($E23)=4,HLOOKUP($E23+AD$2,Vychodiská!$J$9:$BH$15,2,0),HLOOKUP(VALUE(RIGHT($E23,4))+AD$2,Vychodiská!$J$9:$BH$15,2,0)))*-1+($G23*IF(LEN($E23)=4,HLOOKUP($E23+AD$2,Vychodiská!$J$9:$BH$15,3,0),HLOOKUP(VALUE(RIGHT($E23,4))+AD$2,Vychodiská!$J$9:$BH$15,3,0)))*-1+($H23*IF(LEN($E23)=4,HLOOKUP($E23+AD$2,Vychodiská!$J$9:$BH$15,4,0),HLOOKUP(VALUE(RIGHT($E23,4))+AD$2,Vychodiská!$J$9:$BH$15,4,0)))*-1+($I23*IF(LEN($E23)=4,HLOOKUP($E23+AD$2,Vychodiská!$J$9:$BH$15,5,0),HLOOKUP(VALUE(RIGHT($E23,4))+AD$2,Vychodiská!$J$9:$BH$15,5,0)))*-1+($J23*IF(LEN($E23)=4,HLOOKUP($E23+AD$2,Vychodiská!$J$9:$BH$15,6),HLOOKUP(VALUE(RIGHT($E23,4))+AD$2,Vychodiská!$J$9:$BH$15,6,0)))*-1+($K23*IF(LEN($E23)=4,HLOOKUP($E23+AD$2,Vychodiská!$J$9:$BH$15,7),HLOOKUP(VALUE(RIGHT($E23,4))+AD$2,Vychodiská!$J$9:$BH$15,7,0)))*-1</f>
        <v>271485.21441226121</v>
      </c>
      <c r="AE23" s="73">
        <f>($F23*IF(LEN($E23)=4,HLOOKUP($E23+AE$2,Vychodiská!$J$9:$BH$15,2,0),HLOOKUP(VALUE(RIGHT($E23,4))+AE$2,Vychodiská!$J$9:$BH$15,2,0)))*-1+($G23*IF(LEN($E23)=4,HLOOKUP($E23+AE$2,Vychodiská!$J$9:$BH$15,3,0),HLOOKUP(VALUE(RIGHT($E23,4))+AE$2,Vychodiská!$J$9:$BH$15,3,0)))*-1+($H23*IF(LEN($E23)=4,HLOOKUP($E23+AE$2,Vychodiská!$J$9:$BH$15,4,0),HLOOKUP(VALUE(RIGHT($E23,4))+AE$2,Vychodiská!$J$9:$BH$15,4,0)))*-1+($I23*IF(LEN($E23)=4,HLOOKUP($E23+AE$2,Vychodiská!$J$9:$BH$15,5,0),HLOOKUP(VALUE(RIGHT($E23,4))+AE$2,Vychodiská!$J$9:$BH$15,5,0)))*-1+($J23*IF(LEN($E23)=4,HLOOKUP($E23+AE$2,Vychodiská!$J$9:$BH$15,6),HLOOKUP(VALUE(RIGHT($E23,4))+AE$2,Vychodiská!$J$9:$BH$15,6,0)))*-1+($K23*IF(LEN($E23)=4,HLOOKUP($E23+AE$2,Vychodiská!$J$9:$BH$15,7),HLOOKUP(VALUE(RIGHT($E23,4))+AE$2,Vychodiská!$J$9:$BH$15,7,0)))*-1</f>
        <v>274200.06655638386</v>
      </c>
      <c r="AF23" s="73">
        <f>($F23*IF(LEN($E23)=4,HLOOKUP($E23+AF$2,Vychodiská!$J$9:$BH$15,2,0),HLOOKUP(VALUE(RIGHT($E23,4))+AF$2,Vychodiská!$J$9:$BH$15,2,0)))*-1+($G23*IF(LEN($E23)=4,HLOOKUP($E23+AF$2,Vychodiská!$J$9:$BH$15,3,0),HLOOKUP(VALUE(RIGHT($E23,4))+AF$2,Vychodiská!$J$9:$BH$15,3,0)))*-1+($H23*IF(LEN($E23)=4,HLOOKUP($E23+AF$2,Vychodiská!$J$9:$BH$15,4,0),HLOOKUP(VALUE(RIGHT($E23,4))+AF$2,Vychodiská!$J$9:$BH$15,4,0)))*-1+($I23*IF(LEN($E23)=4,HLOOKUP($E23+AF$2,Vychodiská!$J$9:$BH$15,5,0),HLOOKUP(VALUE(RIGHT($E23,4))+AF$2,Vychodiská!$J$9:$BH$15,5,0)))*-1+($J23*IF(LEN($E23)=4,HLOOKUP($E23+AF$2,Vychodiská!$J$9:$BH$15,6),HLOOKUP(VALUE(RIGHT($E23,4))+AF$2,Vychodiská!$J$9:$BH$15,6,0)))*-1+($K23*IF(LEN($E23)=4,HLOOKUP($E23+AF$2,Vychodiská!$J$9:$BH$15,7),HLOOKUP(VALUE(RIGHT($E23,4))+AF$2,Vychodiská!$J$9:$BH$15,7,0)))*-1</f>
        <v>276942.06722194765</v>
      </c>
      <c r="AG23" s="73">
        <f>($F23*IF(LEN($E23)=4,HLOOKUP($E23+AG$2,Vychodiská!$J$9:$BH$15,2,0),HLOOKUP(VALUE(RIGHT($E23,4))+AG$2,Vychodiská!$J$9:$BH$15,2,0)))*-1+($G23*IF(LEN($E23)=4,HLOOKUP($E23+AG$2,Vychodiská!$J$9:$BH$15,3,0),HLOOKUP(VALUE(RIGHT($E23,4))+AG$2,Vychodiská!$J$9:$BH$15,3,0)))*-1+($H23*IF(LEN($E23)=4,HLOOKUP($E23+AG$2,Vychodiská!$J$9:$BH$15,4,0),HLOOKUP(VALUE(RIGHT($E23,4))+AG$2,Vychodiská!$J$9:$BH$15,4,0)))*-1+($I23*IF(LEN($E23)=4,HLOOKUP($E23+AG$2,Vychodiská!$J$9:$BH$15,5,0),HLOOKUP(VALUE(RIGHT($E23,4))+AG$2,Vychodiská!$J$9:$BH$15,5,0)))*-1+($J23*IF(LEN($E23)=4,HLOOKUP($E23+AG$2,Vychodiská!$J$9:$BH$15,6),HLOOKUP(VALUE(RIGHT($E23,4))+AG$2,Vychodiská!$J$9:$BH$15,6,0)))*-1+($K23*IF(LEN($E23)=4,HLOOKUP($E23+AG$2,Vychodiská!$J$9:$BH$15,7),HLOOKUP(VALUE(RIGHT($E23,4))+AG$2,Vychodiská!$J$9:$BH$15,7,0)))*-1</f>
        <v>279711.48789416713</v>
      </c>
      <c r="AH23" s="73">
        <f>($F23*IF(LEN($E23)=4,HLOOKUP($E23+AH$2,Vychodiská!$J$9:$BH$15,2,0),HLOOKUP(VALUE(RIGHT($E23,4))+AH$2,Vychodiská!$J$9:$BH$15,2,0)))*-1+($G23*IF(LEN($E23)=4,HLOOKUP($E23+AH$2,Vychodiská!$J$9:$BH$15,3,0),HLOOKUP(VALUE(RIGHT($E23,4))+AH$2,Vychodiská!$J$9:$BH$15,3,0)))*-1+($H23*IF(LEN($E23)=4,HLOOKUP($E23+AH$2,Vychodiská!$J$9:$BH$15,4,0),HLOOKUP(VALUE(RIGHT($E23,4))+AH$2,Vychodiská!$J$9:$BH$15,4,0)))*-1+($I23*IF(LEN($E23)=4,HLOOKUP($E23+AH$2,Vychodiská!$J$9:$BH$15,5,0),HLOOKUP(VALUE(RIGHT($E23,4))+AH$2,Vychodiská!$J$9:$BH$15,5,0)))*-1+($J23*IF(LEN($E23)=4,HLOOKUP($E23+AH$2,Vychodiská!$J$9:$BH$15,6),HLOOKUP(VALUE(RIGHT($E23,4))+AH$2,Vychodiská!$J$9:$BH$15,6,0)))*-1+($K23*IF(LEN($E23)=4,HLOOKUP($E23+AH$2,Vychodiská!$J$9:$BH$15,7),HLOOKUP(VALUE(RIGHT($E23,4))+AH$2,Vychodiská!$J$9:$BH$15,7,0)))*-1</f>
        <v>282508.60277310881</v>
      </c>
      <c r="AI23" s="73">
        <f>($F23*IF(LEN($E23)=4,HLOOKUP($E23+AI$2,Vychodiská!$J$9:$BH$15,2,0),HLOOKUP(VALUE(RIGHT($E23,4))+AI$2,Vychodiská!$J$9:$BH$15,2,0)))*-1+($G23*IF(LEN($E23)=4,HLOOKUP($E23+AI$2,Vychodiská!$J$9:$BH$15,3,0),HLOOKUP(VALUE(RIGHT($E23,4))+AI$2,Vychodiská!$J$9:$BH$15,3,0)))*-1+($H23*IF(LEN($E23)=4,HLOOKUP($E23+AI$2,Vychodiská!$J$9:$BH$15,4,0),HLOOKUP(VALUE(RIGHT($E23,4))+AI$2,Vychodiská!$J$9:$BH$15,4,0)))*-1+($I23*IF(LEN($E23)=4,HLOOKUP($E23+AI$2,Vychodiská!$J$9:$BH$15,5,0),HLOOKUP(VALUE(RIGHT($E23,4))+AI$2,Vychodiská!$J$9:$BH$15,5,0)))*-1+($J23*IF(LEN($E23)=4,HLOOKUP($E23+AI$2,Vychodiská!$J$9:$BH$15,6),HLOOKUP(VALUE(RIGHT($E23,4))+AI$2,Vychodiská!$J$9:$BH$15,6,0)))*-1+($K23*IF(LEN($E23)=4,HLOOKUP($E23+AI$2,Vychodiská!$J$9:$BH$15,7),HLOOKUP(VALUE(RIGHT($E23,4))+AI$2,Vychodiská!$J$9:$BH$15,7,0)))*-1</f>
        <v>285333.68880083994</v>
      </c>
      <c r="AJ23" s="73">
        <f>($F23*IF(LEN($E23)=4,HLOOKUP($E23+AJ$2,Vychodiská!$J$9:$BH$15,2,0),HLOOKUP(VALUE(RIGHT($E23,4))+AJ$2,Vychodiská!$J$9:$BH$15,2,0)))*-1+($G23*IF(LEN($E23)=4,HLOOKUP($E23+AJ$2,Vychodiská!$J$9:$BH$15,3,0),HLOOKUP(VALUE(RIGHT($E23,4))+AJ$2,Vychodiská!$J$9:$BH$15,3,0)))*-1+($H23*IF(LEN($E23)=4,HLOOKUP($E23+AJ$2,Vychodiská!$J$9:$BH$15,4,0),HLOOKUP(VALUE(RIGHT($E23,4))+AJ$2,Vychodiská!$J$9:$BH$15,4,0)))*-1+($I23*IF(LEN($E23)=4,HLOOKUP($E23+AJ$2,Vychodiská!$J$9:$BH$15,5,0),HLOOKUP(VALUE(RIGHT($E23,4))+AJ$2,Vychodiská!$J$9:$BH$15,5,0)))*-1+($J23*IF(LEN($E23)=4,HLOOKUP($E23+AJ$2,Vychodiská!$J$9:$BH$15,6),HLOOKUP(VALUE(RIGHT($E23,4))+AJ$2,Vychodiská!$J$9:$BH$15,6,0)))*-1+($K23*IF(LEN($E23)=4,HLOOKUP($E23+AJ$2,Vychodiská!$J$9:$BH$15,7),HLOOKUP(VALUE(RIGHT($E23,4))+AJ$2,Vychodiská!$J$9:$BH$15,7,0)))*-1</f>
        <v>288187.02568884828</v>
      </c>
      <c r="AK23" s="73">
        <f>($F23*IF(LEN($E23)=4,HLOOKUP($E23+AK$2,Vychodiská!$J$9:$BH$15,2,0),HLOOKUP(VALUE(RIGHT($E23,4))+AK$2,Vychodiská!$J$9:$BH$15,2,0)))*-1+($G23*IF(LEN($E23)=4,HLOOKUP($E23+AK$2,Vychodiská!$J$9:$BH$15,3,0),HLOOKUP(VALUE(RIGHT($E23,4))+AK$2,Vychodiská!$J$9:$BH$15,3,0)))*-1+($H23*IF(LEN($E23)=4,HLOOKUP($E23+AK$2,Vychodiská!$J$9:$BH$15,4,0),HLOOKUP(VALUE(RIGHT($E23,4))+AK$2,Vychodiská!$J$9:$BH$15,4,0)))*-1+($I23*IF(LEN($E23)=4,HLOOKUP($E23+AK$2,Vychodiská!$J$9:$BH$15,5,0),HLOOKUP(VALUE(RIGHT($E23,4))+AK$2,Vychodiská!$J$9:$BH$15,5,0)))*-1+($J23*IF(LEN($E23)=4,HLOOKUP($E23+AK$2,Vychodiská!$J$9:$BH$15,6),HLOOKUP(VALUE(RIGHT($E23,4))+AK$2,Vychodiská!$J$9:$BH$15,6,0)))*-1+($K23*IF(LEN($E23)=4,HLOOKUP($E23+AK$2,Vychodiská!$J$9:$BH$15,7),HLOOKUP(VALUE(RIGHT($E23,4))+AK$2,Vychodiská!$J$9:$BH$15,7,0)))*-1</f>
        <v>291933.45702280325</v>
      </c>
      <c r="AL23" s="73">
        <f>($F23*IF(LEN($E23)=4,HLOOKUP($E23+AL$2,Vychodiská!$J$9:$BH$15,2,0),HLOOKUP(VALUE(RIGHT($E23,4))+AL$2,Vychodiská!$J$9:$BH$15,2,0)))*-1+($G23*IF(LEN($E23)=4,HLOOKUP($E23+AL$2,Vychodiská!$J$9:$BH$15,3,0),HLOOKUP(VALUE(RIGHT($E23,4))+AL$2,Vychodiská!$J$9:$BH$15,3,0)))*-1+($H23*IF(LEN($E23)=4,HLOOKUP($E23+AL$2,Vychodiská!$J$9:$BH$15,4,0),HLOOKUP(VALUE(RIGHT($E23,4))+AL$2,Vychodiská!$J$9:$BH$15,4,0)))*-1+($I23*IF(LEN($E23)=4,HLOOKUP($E23+AL$2,Vychodiská!$J$9:$BH$15,5,0),HLOOKUP(VALUE(RIGHT($E23,4))+AL$2,Vychodiská!$J$9:$BH$15,5,0)))*-1+($J23*IF(LEN($E23)=4,HLOOKUP($E23+AL$2,Vychodiská!$J$9:$BH$15,6),HLOOKUP(VALUE(RIGHT($E23,4))+AL$2,Vychodiská!$J$9:$BH$15,6,0)))*-1+($K23*IF(LEN($E23)=4,HLOOKUP($E23+AL$2,Vychodiská!$J$9:$BH$15,7),HLOOKUP(VALUE(RIGHT($E23,4))+AL$2,Vychodiská!$J$9:$BH$15,7,0)))*-1</f>
        <v>295728.59196409973</v>
      </c>
      <c r="AM23" s="73">
        <f>($F23*IF(LEN($E23)=4,HLOOKUP($E23+AM$2,Vychodiská!$J$9:$BH$15,2,0),HLOOKUP(VALUE(RIGHT($E23,4))+AM$2,Vychodiská!$J$9:$BH$15,2,0)))*-1+($G23*IF(LEN($E23)=4,HLOOKUP($E23+AM$2,Vychodiská!$J$9:$BH$15,3,0),HLOOKUP(VALUE(RIGHT($E23,4))+AM$2,Vychodiská!$J$9:$BH$15,3,0)))*-1+($H23*IF(LEN($E23)=4,HLOOKUP($E23+AM$2,Vychodiská!$J$9:$BH$15,4,0),HLOOKUP(VALUE(RIGHT($E23,4))+AM$2,Vychodiská!$J$9:$BH$15,4,0)))*-1+($I23*IF(LEN($E23)=4,HLOOKUP($E23+AM$2,Vychodiská!$J$9:$BH$15,5,0),HLOOKUP(VALUE(RIGHT($E23,4))+AM$2,Vychodiská!$J$9:$BH$15,5,0)))*-1+($J23*IF(LEN($E23)=4,HLOOKUP($E23+AM$2,Vychodiská!$J$9:$BH$15,6),HLOOKUP(VALUE(RIGHT($E23,4))+AM$2,Vychodiská!$J$9:$BH$15,6,0)))*-1+($K23*IF(LEN($E23)=4,HLOOKUP($E23+AM$2,Vychodiská!$J$9:$BH$15,7),HLOOKUP(VALUE(RIGHT($E23,4))+AM$2,Vychodiská!$J$9:$BH$15,7,0)))*-1</f>
        <v>299573.06365963299</v>
      </c>
      <c r="AN23" s="73">
        <f>($F23*IF(LEN($E23)=4,HLOOKUP($E23+AN$2,Vychodiská!$J$9:$BH$15,2,0),HLOOKUP(VALUE(RIGHT($E23,4))+AN$2,Vychodiská!$J$9:$BH$15,2,0)))*-1+($G23*IF(LEN($E23)=4,HLOOKUP($E23+AN$2,Vychodiská!$J$9:$BH$15,3,0),HLOOKUP(VALUE(RIGHT($E23,4))+AN$2,Vychodiská!$J$9:$BH$15,3,0)))*-1+($H23*IF(LEN($E23)=4,HLOOKUP($E23+AN$2,Vychodiská!$J$9:$BH$15,4,0),HLOOKUP(VALUE(RIGHT($E23,4))+AN$2,Vychodiská!$J$9:$BH$15,4,0)))*-1+($I23*IF(LEN($E23)=4,HLOOKUP($E23+AN$2,Vychodiská!$J$9:$BH$15,5,0),HLOOKUP(VALUE(RIGHT($E23,4))+AN$2,Vychodiská!$J$9:$BH$15,5,0)))*-1+($J23*IF(LEN($E23)=4,HLOOKUP($E23+AN$2,Vychodiská!$J$9:$BH$15,6),HLOOKUP(VALUE(RIGHT($E23,4))+AN$2,Vychodiská!$J$9:$BH$15,6,0)))*-1+($K23*IF(LEN($E23)=4,HLOOKUP($E23+AN$2,Vychodiská!$J$9:$BH$15,7),HLOOKUP(VALUE(RIGHT($E23,4))+AN$2,Vychodiská!$J$9:$BH$15,7,0)))*-1</f>
        <v>303467.51348720823</v>
      </c>
      <c r="AO23" s="74">
        <f>($F23*IF(LEN($E23)=4,HLOOKUP($E23+AO$2,Vychodiská!$J$9:$BH$15,2,0),HLOOKUP(VALUE(RIGHT($E23,4))+AO$2,Vychodiská!$J$9:$BH$15,2,0)))*-1+($G23*IF(LEN($E23)=4,HLOOKUP($E23+AO$2,Vychodiská!$J$9:$BH$15,3,0),HLOOKUP(VALUE(RIGHT($E23,4))+AO$2,Vychodiská!$J$9:$BH$15,3,0)))*-1+($H23*IF(LEN($E23)=4,HLOOKUP($E23+AO$2,Vychodiská!$J$9:$BH$15,4,0),HLOOKUP(VALUE(RIGHT($E23,4))+AO$2,Vychodiská!$J$9:$BH$15,4,0)))*-1+($I23*IF(LEN($E23)=4,HLOOKUP($E23+AO$2,Vychodiská!$J$9:$BH$15,5,0),HLOOKUP(VALUE(RIGHT($E23,4))+AO$2,Vychodiská!$J$9:$BH$15,5,0)))*-1+($J23*IF(LEN($E23)=4,HLOOKUP($E23+AO$2,Vychodiská!$J$9:$BH$15,6),HLOOKUP(VALUE(RIGHT($E23,4))+AO$2,Vychodiská!$J$9:$BH$15,6,0)))*-1+($K23*IF(LEN($E23)=4,HLOOKUP($E23+AO$2,Vychodiská!$J$9:$BH$15,7),HLOOKUP(VALUE(RIGHT($E23,4))+AO$2,Vychodiská!$J$9:$BH$15,7,0)))*-1</f>
        <v>307412.59116254188</v>
      </c>
      <c r="AP23" s="73">
        <f t="shared" si="1"/>
        <v>216457.05742082192</v>
      </c>
      <c r="AQ23" s="73">
        <f>SUM($L23:M23)</f>
        <v>436593.88481779781</v>
      </c>
      <c r="AR23" s="73">
        <f>SUM($L23:N23)</f>
        <v>660473.03828052222</v>
      </c>
      <c r="AS23" s="73">
        <f>SUM($L23:O23)</f>
        <v>888158.13735211291</v>
      </c>
      <c r="AT23" s="73">
        <f>SUM($L23:P23)</f>
        <v>1119713.8831079206</v>
      </c>
      <c r="AU23" s="73">
        <f>SUM($L23:Q23)</f>
        <v>1354048.2978127981</v>
      </c>
      <c r="AV23" s="73">
        <f>SUM($L23:R23)</f>
        <v>1591194.725494134</v>
      </c>
      <c r="AW23" s="73">
        <f>SUM($L23:S23)</f>
        <v>1831186.910307646</v>
      </c>
      <c r="AX23" s="73">
        <f>SUM($L23:T23)</f>
        <v>2074059.0013389201</v>
      </c>
      <c r="AY23" s="73">
        <f>SUM($L23:U23)</f>
        <v>2319845.5574625693</v>
      </c>
      <c r="AZ23" s="73">
        <f>SUM($L23:V23)</f>
        <v>2568581.5522597027</v>
      </c>
      <c r="BA23" s="73">
        <f>SUM($L23:W23)</f>
        <v>2820302.3789944015</v>
      </c>
      <c r="BB23" s="73">
        <f>SUM($L23:X23)</f>
        <v>3075043.8556499169</v>
      </c>
      <c r="BC23" s="73">
        <f>SUM($L23:Y23)</f>
        <v>3332842.2300252984</v>
      </c>
      <c r="BD23" s="73">
        <f>SUM($L23:Z23)</f>
        <v>3593734.1848931843</v>
      </c>
      <c r="BE23" s="73">
        <f>SUM($L23:AA23)</f>
        <v>3857235.0593097494</v>
      </c>
      <c r="BF23" s="73">
        <f>SUM($L23:AB23)</f>
        <v>4123370.9424704798</v>
      </c>
      <c r="BG23" s="73">
        <f>SUM($L23:AC23)</f>
        <v>4392168.1844628174</v>
      </c>
      <c r="BH23" s="73">
        <f>SUM($L23:AD23)</f>
        <v>4663653.3988750782</v>
      </c>
      <c r="BI23" s="73">
        <f>SUM($L23:AE23)</f>
        <v>4937853.465431462</v>
      </c>
      <c r="BJ23" s="73">
        <f>SUM($L23:AF23)</f>
        <v>5214795.53265341</v>
      </c>
      <c r="BK23" s="73">
        <f>SUM($L23:AG23)</f>
        <v>5494507.0205475772</v>
      </c>
      <c r="BL23" s="73">
        <f>SUM($L23:AH23)</f>
        <v>5777015.6233206857</v>
      </c>
      <c r="BM23" s="73">
        <f>SUM($L23:AI23)</f>
        <v>6062349.3121215254</v>
      </c>
      <c r="BN23" s="73">
        <f>SUM($L23:AJ23)</f>
        <v>6350536.3378103739</v>
      </c>
      <c r="BO23" s="73">
        <f>SUM($L23:AK23)</f>
        <v>6642469.7948331768</v>
      </c>
      <c r="BP23" s="73">
        <f>SUM($L23:AL23)</f>
        <v>6938198.3867972763</v>
      </c>
      <c r="BQ23" s="73">
        <f>SUM($L23:AM23)</f>
        <v>7237771.4504569089</v>
      </c>
      <c r="BR23" s="73">
        <f>SUM($L23:AN23)</f>
        <v>7541238.9639441175</v>
      </c>
      <c r="BS23" s="74">
        <f>SUM($L23:AO23)</f>
        <v>7848651.5551066594</v>
      </c>
      <c r="BT23" s="76">
        <f>IF(CZ23=0,0,L23/((1+Vychodiská!$C$168)^emisie_ostatné!CZ23))</f>
        <v>186983.7446675926</v>
      </c>
      <c r="BU23" s="73">
        <f>IF(DA23=0,0,M23/((1+Vychodiská!$C$168)^emisie_ostatné!DA23))</f>
        <v>181107.11269232541</v>
      </c>
      <c r="BV23" s="73">
        <f>IF(DB23=0,0,N23/((1+Vychodiská!$C$168)^emisie_ostatné!DB23))</f>
        <v>175415.17486485231</v>
      </c>
      <c r="BW23" s="73">
        <f>IF(DC23=0,0,O23/((1+Vychodiská!$C$168)^emisie_ostatné!DC23))</f>
        <v>169902.12651195691</v>
      </c>
      <c r="BX23" s="73">
        <f>IF(DD23=0,0,P23/((1+Vychodiská!$C$168)^emisie_ostatné!DD23))</f>
        <v>164562.34539300969</v>
      </c>
      <c r="BY23" s="73">
        <f>IF(DE23=0,0,Q23/((1+Vychodiská!$C$168)^emisie_ostatné!DE23))</f>
        <v>158606.75575021506</v>
      </c>
      <c r="BZ23" s="73">
        <f>IF(DF23=0,0,R23/((1+Vychodiská!$C$168)^emisie_ostatné!DF23))</f>
        <v>152866.70173258823</v>
      </c>
      <c r="CA23" s="73">
        <f>IF(DG23=0,0,S23/((1+Vychodiská!$C$168)^emisie_ostatné!DG23))</f>
        <v>147334.38300321836</v>
      </c>
      <c r="CB23" s="73">
        <f>IF(DH23=0,0,T23/((1+Vychodiská!$C$168)^emisie_ostatné!DH23))</f>
        <v>142002.2815231019</v>
      </c>
      <c r="CC23" s="73">
        <f>IF(DI23=0,0,U23/((1+Vychodiská!$C$168)^emisie_ostatné!DI23))</f>
        <v>136863.1513346468</v>
      </c>
      <c r="CD23" s="73">
        <f>IF(DJ23=0,0,V23/((1+Vychodiská!$C$168)^emisie_ostatné!DJ23))</f>
        <v>131910.00871491671</v>
      </c>
      <c r="CE23" s="73">
        <f>IF(DK23=0,0,W23/((1+Vychodiská!$C$168)^emisie_ostatné!DK23))</f>
        <v>127136.12268523405</v>
      </c>
      <c r="CF23" s="73">
        <f>IF(DL23=0,0,X23/((1+Vychodiská!$C$168)^emisie_ostatné!DL23))</f>
        <v>122535.00586424458</v>
      </c>
      <c r="CG23" s="73">
        <f>IF(DM23=0,0,Y23/((1+Vychodiská!$C$168)^emisie_ostatné!DM23))</f>
        <v>118100.40565201479</v>
      </c>
      <c r="CH23" s="73">
        <f>IF(DN23=0,0,Z23/((1+Vychodiská!$C$168)^emisie_ostatné!DN23))</f>
        <v>113826.29573317996</v>
      </c>
      <c r="CI23" s="73">
        <f>IF(DO23=0,0,AA23/((1+Vychodiská!$C$168)^emisie_ostatné!DO23))</f>
        <v>109490.0558957255</v>
      </c>
      <c r="CJ23" s="73">
        <f>IF(DP23=0,0,AB23/((1+Vychodiská!$C$168)^emisie_ostatné!DP23))</f>
        <v>105319.0061473169</v>
      </c>
      <c r="CK23" s="73">
        <f>IF(DQ23=0,0,AC23/((1+Vychodiská!$C$168)^emisie_ostatné!DQ23))</f>
        <v>101306.85353218102</v>
      </c>
      <c r="CL23" s="73">
        <f>IF(DR23=0,0,AD23/((1+Vychodiská!$C$168)^emisie_ostatné!DR23))</f>
        <v>97447.54482619316</v>
      </c>
      <c r="CM23" s="73">
        <f>IF(DS23=0,0,AE23/((1+Vychodiská!$C$168)^emisie_ostatné!DS23))</f>
        <v>93735.257404242962</v>
      </c>
      <c r="CN23" s="73">
        <f>IF(DT23=0,0,AF23/((1+Vychodiská!$C$168)^emisie_ostatné!DT23))</f>
        <v>90164.390455509871</v>
      </c>
      <c r="CO23" s="73">
        <f>IF(DU23=0,0,AG23/((1+Vychodiská!$C$168)^emisie_ostatné!DU23))</f>
        <v>86729.556533395211</v>
      </c>
      <c r="CP23" s="73">
        <f>IF(DV23=0,0,AH23/((1+Vychodiská!$C$168)^emisie_ostatné!DV23))</f>
        <v>83425.573427361116</v>
      </c>
      <c r="CQ23" s="73">
        <f>IF(DW23=0,0,AI23/((1+Vychodiská!$C$168)^emisie_ostatné!DW23))</f>
        <v>80247.456344414037</v>
      </c>
      <c r="CR23" s="73">
        <f>IF(DX23=0,0,AJ23/((1+Vychodiská!$C$168)^emisie_ostatné!DX23))</f>
        <v>77190.410388436329</v>
      </c>
      <c r="CS23" s="73">
        <f>IF(DY23=0,0,AK23/((1+Vychodiská!$C$168)^emisie_ostatné!DY23))</f>
        <v>0</v>
      </c>
      <c r="CT23" s="73">
        <f>IF(DZ23=0,0,AL23/((1+Vychodiská!$C$168)^emisie_ostatné!DZ23))</f>
        <v>0</v>
      </c>
      <c r="CU23" s="73">
        <f>IF(EA23=0,0,AM23/((1+Vychodiská!$C$168)^emisie_ostatné!EA23))</f>
        <v>0</v>
      </c>
      <c r="CV23" s="73">
        <f>IF(EB23=0,0,AN23/((1+Vychodiská!$C$168)^emisie_ostatné!EB23))</f>
        <v>0</v>
      </c>
      <c r="CW23" s="74">
        <f>IF(EC23=0,0,AO23/((1+Vychodiská!$C$168)^emisie_ostatné!EC23))</f>
        <v>0</v>
      </c>
      <c r="CX23" s="77">
        <f t="shared" si="4"/>
        <v>3154207.7210778743</v>
      </c>
      <c r="CY23" s="73"/>
      <c r="CZ23" s="78">
        <f t="shared" si="2"/>
        <v>3</v>
      </c>
      <c r="DA23" s="78">
        <f t="shared" ref="DA23:EC23" si="23">IF(CZ23=0,0,IF(DA$2&gt;$D23,0,CZ23+1))</f>
        <v>4</v>
      </c>
      <c r="DB23" s="78">
        <f t="shared" si="23"/>
        <v>5</v>
      </c>
      <c r="DC23" s="78">
        <f t="shared" si="23"/>
        <v>6</v>
      </c>
      <c r="DD23" s="78">
        <f t="shared" si="23"/>
        <v>7</v>
      </c>
      <c r="DE23" s="78">
        <f t="shared" si="23"/>
        <v>8</v>
      </c>
      <c r="DF23" s="78">
        <f t="shared" si="23"/>
        <v>9</v>
      </c>
      <c r="DG23" s="78">
        <f t="shared" si="23"/>
        <v>10</v>
      </c>
      <c r="DH23" s="78">
        <f t="shared" si="23"/>
        <v>11</v>
      </c>
      <c r="DI23" s="78">
        <f t="shared" si="23"/>
        <v>12</v>
      </c>
      <c r="DJ23" s="78">
        <f t="shared" si="23"/>
        <v>13</v>
      </c>
      <c r="DK23" s="78">
        <f t="shared" si="23"/>
        <v>14</v>
      </c>
      <c r="DL23" s="78">
        <f t="shared" si="23"/>
        <v>15</v>
      </c>
      <c r="DM23" s="78">
        <f t="shared" si="23"/>
        <v>16</v>
      </c>
      <c r="DN23" s="78">
        <f t="shared" si="23"/>
        <v>17</v>
      </c>
      <c r="DO23" s="78">
        <f t="shared" si="23"/>
        <v>18</v>
      </c>
      <c r="DP23" s="78">
        <f t="shared" si="23"/>
        <v>19</v>
      </c>
      <c r="DQ23" s="78">
        <f t="shared" si="23"/>
        <v>20</v>
      </c>
      <c r="DR23" s="78">
        <f t="shared" si="23"/>
        <v>21</v>
      </c>
      <c r="DS23" s="78">
        <f t="shared" si="23"/>
        <v>22</v>
      </c>
      <c r="DT23" s="78">
        <f t="shared" si="23"/>
        <v>23</v>
      </c>
      <c r="DU23" s="78">
        <f t="shared" si="23"/>
        <v>24</v>
      </c>
      <c r="DV23" s="78">
        <f t="shared" si="23"/>
        <v>25</v>
      </c>
      <c r="DW23" s="78">
        <f t="shared" si="23"/>
        <v>26</v>
      </c>
      <c r="DX23" s="78">
        <f t="shared" si="23"/>
        <v>27</v>
      </c>
      <c r="DY23" s="78">
        <f t="shared" si="23"/>
        <v>0</v>
      </c>
      <c r="DZ23" s="78">
        <f t="shared" si="23"/>
        <v>0</v>
      </c>
      <c r="EA23" s="78">
        <f t="shared" si="23"/>
        <v>0</v>
      </c>
      <c r="EB23" s="78">
        <f t="shared" si="23"/>
        <v>0</v>
      </c>
      <c r="EC23" s="79">
        <f t="shared" si="23"/>
        <v>0</v>
      </c>
    </row>
    <row r="24" spans="1:133" s="80" customFormat="1" ht="31" customHeight="1" x14ac:dyDescent="0.35">
      <c r="A24" s="70">
        <v>24</v>
      </c>
      <c r="B24" s="71" t="s">
        <v>135</v>
      </c>
      <c r="C24" s="71" t="str">
        <f>INDEX(Data!$D$3:$D$29,MATCH(emisie_ostatné!A24,Data!$A$3:$A$29,0))</f>
        <v>FVZ - areál závodu Martin</v>
      </c>
      <c r="D24" s="72">
        <f>INDEX(Data!$M$3:$M$29,MATCH(emisie_ostatné!A24,Data!$A$3:$A$29,0))</f>
        <v>20</v>
      </c>
      <c r="E24" s="72" t="str">
        <f>INDEX(Data!$J$3:$J$29,MATCH(emisie_ostatné!A24,Data!$A$3:$A$29,0))</f>
        <v>2024-2025</v>
      </c>
      <c r="F24" s="72">
        <f>INDEX(Data!$O$3:$O$29,MATCH(emisie_ostatné!A24,Data!$A$3:$A$29,0))</f>
        <v>0</v>
      </c>
      <c r="G24" s="72">
        <f>INDEX(Data!$P$3:$P$29,MATCH(emisie_ostatné!A24,Data!$A$3:$A$29,0))</f>
        <v>0</v>
      </c>
      <c r="H24" s="72">
        <f>INDEX(Data!$Q$3:$Q$29,MATCH(emisie_ostatné!A24,Data!$A$3:$A$29,0))</f>
        <v>0</v>
      </c>
      <c r="I24" s="72">
        <f>INDEX(Data!$R$3:$R$29,MATCH(emisie_ostatné!A24,Data!$A$3:$A$29,0))</f>
        <v>0</v>
      </c>
      <c r="J24" s="72">
        <f>INDEX(Data!$S$3:$S$29,MATCH(emisie_ostatné!A24,Data!$A$3:$A$29,0))</f>
        <v>0</v>
      </c>
      <c r="K24" s="74">
        <f>INDEX(Data!$T$3:$T$29,MATCH(emisie_ostatné!A24,Data!$A$3:$A$29,0))</f>
        <v>0</v>
      </c>
      <c r="L24" s="73">
        <f>($F24*IF(LEN($E24)=4,HLOOKUP($E24+L$2,Vychodiská!$J$9:$BH$15,2,0),HLOOKUP(VALUE(RIGHT($E24,4))+L$2,Vychodiská!$J$9:$BH$15,2,0)))*-1+($G24*IF(LEN($E24)=4,HLOOKUP($E24+L$2,Vychodiská!$J$9:$BH$15,3,0),HLOOKUP(VALUE(RIGHT($E24,4))+L$2,Vychodiská!$J$9:$BH$15,3,0)))*-1+($H24*IF(LEN($E24)=4,HLOOKUP($E24+L$2,Vychodiská!$J$9:$BH$15,4,0),HLOOKUP(VALUE(RIGHT($E24,4))+L$2,Vychodiská!$J$9:$BH$15,4,0)))*-1+($I24*IF(LEN($E24)=4,HLOOKUP($E24+L$2,Vychodiská!$J$9:$BH$15,5,0),HLOOKUP(VALUE(RIGHT($E24,4))+L$2,Vychodiská!$J$9:$BH$15,5,0)))*-1+($J24*IF(LEN($E24)=4,HLOOKUP($E24+L$2,Vychodiská!$J$9:$BH$15,6),HLOOKUP(VALUE(RIGHT($E24,4))+L$2,Vychodiská!$J$9:$BH$15,6,0)))*-1+($K24*IF(LEN($E24)=4,HLOOKUP($E24+L$2,Vychodiská!$J$9:$BH$15,7),HLOOKUP(VALUE(RIGHT($E24,4))+L$2,Vychodiská!$J$9:$BH$15,7,0)))*-1</f>
        <v>0</v>
      </c>
      <c r="M24" s="73">
        <f>($F24*IF(LEN($E24)=4,HLOOKUP($E24+M$2,Vychodiská!$J$9:$BH$15,2,0),HLOOKUP(VALUE(RIGHT($E24,4))+M$2,Vychodiská!$J$9:$BH$15,2,0)))*-1+($G24*IF(LEN($E24)=4,HLOOKUP($E24+M$2,Vychodiská!$J$9:$BH$15,3,0),HLOOKUP(VALUE(RIGHT($E24,4))+M$2,Vychodiská!$J$9:$BH$15,3,0)))*-1+($H24*IF(LEN($E24)=4,HLOOKUP($E24+M$2,Vychodiská!$J$9:$BH$15,4,0),HLOOKUP(VALUE(RIGHT($E24,4))+M$2,Vychodiská!$J$9:$BH$15,4,0)))*-1+($I24*IF(LEN($E24)=4,HLOOKUP($E24+M$2,Vychodiská!$J$9:$BH$15,5,0),HLOOKUP(VALUE(RIGHT($E24,4))+M$2,Vychodiská!$J$9:$BH$15,5,0)))*-1+($J24*IF(LEN($E24)=4,HLOOKUP($E24+M$2,Vychodiská!$J$9:$BH$15,6),HLOOKUP(VALUE(RIGHT($E24,4))+M$2,Vychodiská!$J$9:$BH$15,6,0)))*-1+($K24*IF(LEN($E24)=4,HLOOKUP($E24+M$2,Vychodiská!$J$9:$BH$15,7),HLOOKUP(VALUE(RIGHT($E24,4))+M$2,Vychodiská!$J$9:$BH$15,7,0)))*-1</f>
        <v>0</v>
      </c>
      <c r="N24" s="73">
        <f>($F24*IF(LEN($E24)=4,HLOOKUP($E24+N$2,Vychodiská!$J$9:$BH$15,2,0),HLOOKUP(VALUE(RIGHT($E24,4))+N$2,Vychodiská!$J$9:$BH$15,2,0)))*-1+($G24*IF(LEN($E24)=4,HLOOKUP($E24+N$2,Vychodiská!$J$9:$BH$15,3,0),HLOOKUP(VALUE(RIGHT($E24,4))+N$2,Vychodiská!$J$9:$BH$15,3,0)))*-1+($H24*IF(LEN($E24)=4,HLOOKUP($E24+N$2,Vychodiská!$J$9:$BH$15,4,0),HLOOKUP(VALUE(RIGHT($E24,4))+N$2,Vychodiská!$J$9:$BH$15,4,0)))*-1+($I24*IF(LEN($E24)=4,HLOOKUP($E24+N$2,Vychodiská!$J$9:$BH$15,5,0),HLOOKUP(VALUE(RIGHT($E24,4))+N$2,Vychodiská!$J$9:$BH$15,5,0)))*-1+($J24*IF(LEN($E24)=4,HLOOKUP($E24+N$2,Vychodiská!$J$9:$BH$15,6),HLOOKUP(VALUE(RIGHT($E24,4))+N$2,Vychodiská!$J$9:$BH$15,6,0)))*-1+($K24*IF(LEN($E24)=4,HLOOKUP($E24+N$2,Vychodiská!$J$9:$BH$15,7),HLOOKUP(VALUE(RIGHT($E24,4))+N$2,Vychodiská!$J$9:$BH$15,7,0)))*-1</f>
        <v>0</v>
      </c>
      <c r="O24" s="73">
        <f>($F24*IF(LEN($E24)=4,HLOOKUP($E24+O$2,Vychodiská!$J$9:$BH$15,2,0),HLOOKUP(VALUE(RIGHT($E24,4))+O$2,Vychodiská!$J$9:$BH$15,2,0)))*-1+($G24*IF(LEN($E24)=4,HLOOKUP($E24+O$2,Vychodiská!$J$9:$BH$15,3,0),HLOOKUP(VALUE(RIGHT($E24,4))+O$2,Vychodiská!$J$9:$BH$15,3,0)))*-1+($H24*IF(LEN($E24)=4,HLOOKUP($E24+O$2,Vychodiská!$J$9:$BH$15,4,0),HLOOKUP(VALUE(RIGHT($E24,4))+O$2,Vychodiská!$J$9:$BH$15,4,0)))*-1+($I24*IF(LEN($E24)=4,HLOOKUP($E24+O$2,Vychodiská!$J$9:$BH$15,5,0),HLOOKUP(VALUE(RIGHT($E24,4))+O$2,Vychodiská!$J$9:$BH$15,5,0)))*-1+($J24*IF(LEN($E24)=4,HLOOKUP($E24+O$2,Vychodiská!$J$9:$BH$15,6),HLOOKUP(VALUE(RIGHT($E24,4))+O$2,Vychodiská!$J$9:$BH$15,6,0)))*-1+($K24*IF(LEN($E24)=4,HLOOKUP($E24+O$2,Vychodiská!$J$9:$BH$15,7),HLOOKUP(VALUE(RIGHT($E24,4))+O$2,Vychodiská!$J$9:$BH$15,7,0)))*-1</f>
        <v>0</v>
      </c>
      <c r="P24" s="73">
        <f>($F24*IF(LEN($E24)=4,HLOOKUP($E24+P$2,Vychodiská!$J$9:$BH$15,2,0),HLOOKUP(VALUE(RIGHT($E24,4))+P$2,Vychodiská!$J$9:$BH$15,2,0)))*-1+($G24*IF(LEN($E24)=4,HLOOKUP($E24+P$2,Vychodiská!$J$9:$BH$15,3,0),HLOOKUP(VALUE(RIGHT($E24,4))+P$2,Vychodiská!$J$9:$BH$15,3,0)))*-1+($H24*IF(LEN($E24)=4,HLOOKUP($E24+P$2,Vychodiská!$J$9:$BH$15,4,0),HLOOKUP(VALUE(RIGHT($E24,4))+P$2,Vychodiská!$J$9:$BH$15,4,0)))*-1+($I24*IF(LEN($E24)=4,HLOOKUP($E24+P$2,Vychodiská!$J$9:$BH$15,5,0),HLOOKUP(VALUE(RIGHT($E24,4))+P$2,Vychodiská!$J$9:$BH$15,5,0)))*-1+($J24*IF(LEN($E24)=4,HLOOKUP($E24+P$2,Vychodiská!$J$9:$BH$15,6),HLOOKUP(VALUE(RIGHT($E24,4))+P$2,Vychodiská!$J$9:$BH$15,6,0)))*-1+($K24*IF(LEN($E24)=4,HLOOKUP($E24+P$2,Vychodiská!$J$9:$BH$15,7),HLOOKUP(VALUE(RIGHT($E24,4))+P$2,Vychodiská!$J$9:$BH$15,7,0)))*-1</f>
        <v>0</v>
      </c>
      <c r="Q24" s="73">
        <f>($F24*IF(LEN($E24)=4,HLOOKUP($E24+Q$2,Vychodiská!$J$9:$BH$15,2,0),HLOOKUP(VALUE(RIGHT($E24,4))+Q$2,Vychodiská!$J$9:$BH$15,2,0)))*-1+($G24*IF(LEN($E24)=4,HLOOKUP($E24+Q$2,Vychodiská!$J$9:$BH$15,3,0),HLOOKUP(VALUE(RIGHT($E24,4))+Q$2,Vychodiská!$J$9:$BH$15,3,0)))*-1+($H24*IF(LEN($E24)=4,HLOOKUP($E24+Q$2,Vychodiská!$J$9:$BH$15,4,0),HLOOKUP(VALUE(RIGHT($E24,4))+Q$2,Vychodiská!$J$9:$BH$15,4,0)))*-1+($I24*IF(LEN($E24)=4,HLOOKUP($E24+Q$2,Vychodiská!$J$9:$BH$15,5,0),HLOOKUP(VALUE(RIGHT($E24,4))+Q$2,Vychodiská!$J$9:$BH$15,5,0)))*-1+($J24*IF(LEN($E24)=4,HLOOKUP($E24+Q$2,Vychodiská!$J$9:$BH$15,6),HLOOKUP(VALUE(RIGHT($E24,4))+Q$2,Vychodiská!$J$9:$BH$15,6,0)))*-1+($K24*IF(LEN($E24)=4,HLOOKUP($E24+Q$2,Vychodiská!$J$9:$BH$15,7),HLOOKUP(VALUE(RIGHT($E24,4))+Q$2,Vychodiská!$J$9:$BH$15,7,0)))*-1</f>
        <v>0</v>
      </c>
      <c r="R24" s="73">
        <f>($F24*IF(LEN($E24)=4,HLOOKUP($E24+R$2,Vychodiská!$J$9:$BH$15,2,0),HLOOKUP(VALUE(RIGHT($E24,4))+R$2,Vychodiská!$J$9:$BH$15,2,0)))*-1+($G24*IF(LEN($E24)=4,HLOOKUP($E24+R$2,Vychodiská!$J$9:$BH$15,3,0),HLOOKUP(VALUE(RIGHT($E24,4))+R$2,Vychodiská!$J$9:$BH$15,3,0)))*-1+($H24*IF(LEN($E24)=4,HLOOKUP($E24+R$2,Vychodiská!$J$9:$BH$15,4,0),HLOOKUP(VALUE(RIGHT($E24,4))+R$2,Vychodiská!$J$9:$BH$15,4,0)))*-1+($I24*IF(LEN($E24)=4,HLOOKUP($E24+R$2,Vychodiská!$J$9:$BH$15,5,0),HLOOKUP(VALUE(RIGHT($E24,4))+R$2,Vychodiská!$J$9:$BH$15,5,0)))*-1+($J24*IF(LEN($E24)=4,HLOOKUP($E24+R$2,Vychodiská!$J$9:$BH$15,6),HLOOKUP(VALUE(RIGHT($E24,4))+R$2,Vychodiská!$J$9:$BH$15,6,0)))*-1+($K24*IF(LEN($E24)=4,HLOOKUP($E24+R$2,Vychodiská!$J$9:$BH$15,7),HLOOKUP(VALUE(RIGHT($E24,4))+R$2,Vychodiská!$J$9:$BH$15,7,0)))*-1</f>
        <v>0</v>
      </c>
      <c r="S24" s="73">
        <f>($F24*IF(LEN($E24)=4,HLOOKUP($E24+S$2,Vychodiská!$J$9:$BH$15,2,0),HLOOKUP(VALUE(RIGHT($E24,4))+S$2,Vychodiská!$J$9:$BH$15,2,0)))*-1+($G24*IF(LEN($E24)=4,HLOOKUP($E24+S$2,Vychodiská!$J$9:$BH$15,3,0),HLOOKUP(VALUE(RIGHT($E24,4))+S$2,Vychodiská!$J$9:$BH$15,3,0)))*-1+($H24*IF(LEN($E24)=4,HLOOKUP($E24+S$2,Vychodiská!$J$9:$BH$15,4,0),HLOOKUP(VALUE(RIGHT($E24,4))+S$2,Vychodiská!$J$9:$BH$15,4,0)))*-1+($I24*IF(LEN($E24)=4,HLOOKUP($E24+S$2,Vychodiská!$J$9:$BH$15,5,0),HLOOKUP(VALUE(RIGHT($E24,4))+S$2,Vychodiská!$J$9:$BH$15,5,0)))*-1+($J24*IF(LEN($E24)=4,HLOOKUP($E24+S$2,Vychodiská!$J$9:$BH$15,6),HLOOKUP(VALUE(RIGHT($E24,4))+S$2,Vychodiská!$J$9:$BH$15,6,0)))*-1+($K24*IF(LEN($E24)=4,HLOOKUP($E24+S$2,Vychodiská!$J$9:$BH$15,7),HLOOKUP(VALUE(RIGHT($E24,4))+S$2,Vychodiská!$J$9:$BH$15,7,0)))*-1</f>
        <v>0</v>
      </c>
      <c r="T24" s="73">
        <f>($F24*IF(LEN($E24)=4,HLOOKUP($E24+T$2,Vychodiská!$J$9:$BH$15,2,0),HLOOKUP(VALUE(RIGHT($E24,4))+T$2,Vychodiská!$J$9:$BH$15,2,0)))*-1+($G24*IF(LEN($E24)=4,HLOOKUP($E24+T$2,Vychodiská!$J$9:$BH$15,3,0),HLOOKUP(VALUE(RIGHT($E24,4))+T$2,Vychodiská!$J$9:$BH$15,3,0)))*-1+($H24*IF(LEN($E24)=4,HLOOKUP($E24+T$2,Vychodiská!$J$9:$BH$15,4,0),HLOOKUP(VALUE(RIGHT($E24,4))+T$2,Vychodiská!$J$9:$BH$15,4,0)))*-1+($I24*IF(LEN($E24)=4,HLOOKUP($E24+T$2,Vychodiská!$J$9:$BH$15,5,0),HLOOKUP(VALUE(RIGHT($E24,4))+T$2,Vychodiská!$J$9:$BH$15,5,0)))*-1+($J24*IF(LEN($E24)=4,HLOOKUP($E24+T$2,Vychodiská!$J$9:$BH$15,6),HLOOKUP(VALUE(RIGHT($E24,4))+T$2,Vychodiská!$J$9:$BH$15,6,0)))*-1+($K24*IF(LEN($E24)=4,HLOOKUP($E24+T$2,Vychodiská!$J$9:$BH$15,7),HLOOKUP(VALUE(RIGHT($E24,4))+T$2,Vychodiská!$J$9:$BH$15,7,0)))*-1</f>
        <v>0</v>
      </c>
      <c r="U24" s="73">
        <f>($F24*IF(LEN($E24)=4,HLOOKUP($E24+U$2,Vychodiská!$J$9:$BH$15,2,0),HLOOKUP(VALUE(RIGHT($E24,4))+U$2,Vychodiská!$J$9:$BH$15,2,0)))*-1+($G24*IF(LEN($E24)=4,HLOOKUP($E24+U$2,Vychodiská!$J$9:$BH$15,3,0),HLOOKUP(VALUE(RIGHT($E24,4))+U$2,Vychodiská!$J$9:$BH$15,3,0)))*-1+($H24*IF(LEN($E24)=4,HLOOKUP($E24+U$2,Vychodiská!$J$9:$BH$15,4,0),HLOOKUP(VALUE(RIGHT($E24,4))+U$2,Vychodiská!$J$9:$BH$15,4,0)))*-1+($I24*IF(LEN($E24)=4,HLOOKUP($E24+U$2,Vychodiská!$J$9:$BH$15,5,0),HLOOKUP(VALUE(RIGHT($E24,4))+U$2,Vychodiská!$J$9:$BH$15,5,0)))*-1+($J24*IF(LEN($E24)=4,HLOOKUP($E24+U$2,Vychodiská!$J$9:$BH$15,6),HLOOKUP(VALUE(RIGHT($E24,4))+U$2,Vychodiská!$J$9:$BH$15,6,0)))*-1+($K24*IF(LEN($E24)=4,HLOOKUP($E24+U$2,Vychodiská!$J$9:$BH$15,7),HLOOKUP(VALUE(RIGHT($E24,4))+U$2,Vychodiská!$J$9:$BH$15,7,0)))*-1</f>
        <v>0</v>
      </c>
      <c r="V24" s="73">
        <f>($F24*IF(LEN($E24)=4,HLOOKUP($E24+V$2,Vychodiská!$J$9:$BH$15,2,0),HLOOKUP(VALUE(RIGHT($E24,4))+V$2,Vychodiská!$J$9:$BH$15,2,0)))*-1+($G24*IF(LEN($E24)=4,HLOOKUP($E24+V$2,Vychodiská!$J$9:$BH$15,3,0),HLOOKUP(VALUE(RIGHT($E24,4))+V$2,Vychodiská!$J$9:$BH$15,3,0)))*-1+($H24*IF(LEN($E24)=4,HLOOKUP($E24+V$2,Vychodiská!$J$9:$BH$15,4,0),HLOOKUP(VALUE(RIGHT($E24,4))+V$2,Vychodiská!$J$9:$BH$15,4,0)))*-1+($I24*IF(LEN($E24)=4,HLOOKUP($E24+V$2,Vychodiská!$J$9:$BH$15,5,0),HLOOKUP(VALUE(RIGHT($E24,4))+V$2,Vychodiská!$J$9:$BH$15,5,0)))*-1+($J24*IF(LEN($E24)=4,HLOOKUP($E24+V$2,Vychodiská!$J$9:$BH$15,6),HLOOKUP(VALUE(RIGHT($E24,4))+V$2,Vychodiská!$J$9:$BH$15,6,0)))*-1+($K24*IF(LEN($E24)=4,HLOOKUP($E24+V$2,Vychodiská!$J$9:$BH$15,7),HLOOKUP(VALUE(RIGHT($E24,4))+V$2,Vychodiská!$J$9:$BH$15,7,0)))*-1</f>
        <v>0</v>
      </c>
      <c r="W24" s="73">
        <f>($F24*IF(LEN($E24)=4,HLOOKUP($E24+W$2,Vychodiská!$J$9:$BH$15,2,0),HLOOKUP(VALUE(RIGHT($E24,4))+W$2,Vychodiská!$J$9:$BH$15,2,0)))*-1+($G24*IF(LEN($E24)=4,HLOOKUP($E24+W$2,Vychodiská!$J$9:$BH$15,3,0),HLOOKUP(VALUE(RIGHT($E24,4))+W$2,Vychodiská!$J$9:$BH$15,3,0)))*-1+($H24*IF(LEN($E24)=4,HLOOKUP($E24+W$2,Vychodiská!$J$9:$BH$15,4,0),HLOOKUP(VALUE(RIGHT($E24,4))+W$2,Vychodiská!$J$9:$BH$15,4,0)))*-1+($I24*IF(LEN($E24)=4,HLOOKUP($E24+W$2,Vychodiská!$J$9:$BH$15,5,0),HLOOKUP(VALUE(RIGHT($E24,4))+W$2,Vychodiská!$J$9:$BH$15,5,0)))*-1+($J24*IF(LEN($E24)=4,HLOOKUP($E24+W$2,Vychodiská!$J$9:$BH$15,6),HLOOKUP(VALUE(RIGHT($E24,4))+W$2,Vychodiská!$J$9:$BH$15,6,0)))*-1+($K24*IF(LEN($E24)=4,HLOOKUP($E24+W$2,Vychodiská!$J$9:$BH$15,7),HLOOKUP(VALUE(RIGHT($E24,4))+W$2,Vychodiská!$J$9:$BH$15,7,0)))*-1</f>
        <v>0</v>
      </c>
      <c r="X24" s="73">
        <f>($F24*IF(LEN($E24)=4,HLOOKUP($E24+X$2,Vychodiská!$J$9:$BH$15,2,0),HLOOKUP(VALUE(RIGHT($E24,4))+X$2,Vychodiská!$J$9:$BH$15,2,0)))*-1+($G24*IF(LEN($E24)=4,HLOOKUP($E24+X$2,Vychodiská!$J$9:$BH$15,3,0),HLOOKUP(VALUE(RIGHT($E24,4))+X$2,Vychodiská!$J$9:$BH$15,3,0)))*-1+($H24*IF(LEN($E24)=4,HLOOKUP($E24+X$2,Vychodiská!$J$9:$BH$15,4,0),HLOOKUP(VALUE(RIGHT($E24,4))+X$2,Vychodiská!$J$9:$BH$15,4,0)))*-1+($I24*IF(LEN($E24)=4,HLOOKUP($E24+X$2,Vychodiská!$J$9:$BH$15,5,0),HLOOKUP(VALUE(RIGHT($E24,4))+X$2,Vychodiská!$J$9:$BH$15,5,0)))*-1+($J24*IF(LEN($E24)=4,HLOOKUP($E24+X$2,Vychodiská!$J$9:$BH$15,6),HLOOKUP(VALUE(RIGHT($E24,4))+X$2,Vychodiská!$J$9:$BH$15,6,0)))*-1+($K24*IF(LEN($E24)=4,HLOOKUP($E24+X$2,Vychodiská!$J$9:$BH$15,7),HLOOKUP(VALUE(RIGHT($E24,4))+X$2,Vychodiská!$J$9:$BH$15,7,0)))*-1</f>
        <v>0</v>
      </c>
      <c r="Y24" s="73">
        <f>($F24*IF(LEN($E24)=4,HLOOKUP($E24+Y$2,Vychodiská!$J$9:$BH$15,2,0),HLOOKUP(VALUE(RIGHT($E24,4))+Y$2,Vychodiská!$J$9:$BH$15,2,0)))*-1+($G24*IF(LEN($E24)=4,HLOOKUP($E24+Y$2,Vychodiská!$J$9:$BH$15,3,0),HLOOKUP(VALUE(RIGHT($E24,4))+Y$2,Vychodiská!$J$9:$BH$15,3,0)))*-1+($H24*IF(LEN($E24)=4,HLOOKUP($E24+Y$2,Vychodiská!$J$9:$BH$15,4,0),HLOOKUP(VALUE(RIGHT($E24,4))+Y$2,Vychodiská!$J$9:$BH$15,4,0)))*-1+($I24*IF(LEN($E24)=4,HLOOKUP($E24+Y$2,Vychodiská!$J$9:$BH$15,5,0),HLOOKUP(VALUE(RIGHT($E24,4))+Y$2,Vychodiská!$J$9:$BH$15,5,0)))*-1+($J24*IF(LEN($E24)=4,HLOOKUP($E24+Y$2,Vychodiská!$J$9:$BH$15,6),HLOOKUP(VALUE(RIGHT($E24,4))+Y$2,Vychodiská!$J$9:$BH$15,6,0)))*-1+($K24*IF(LEN($E24)=4,HLOOKUP($E24+Y$2,Vychodiská!$J$9:$BH$15,7),HLOOKUP(VALUE(RIGHT($E24,4))+Y$2,Vychodiská!$J$9:$BH$15,7,0)))*-1</f>
        <v>0</v>
      </c>
      <c r="Z24" s="73">
        <f>($F24*IF(LEN($E24)=4,HLOOKUP($E24+Z$2,Vychodiská!$J$9:$BH$15,2,0),HLOOKUP(VALUE(RIGHT($E24,4))+Z$2,Vychodiská!$J$9:$BH$15,2,0)))*-1+($G24*IF(LEN($E24)=4,HLOOKUP($E24+Z$2,Vychodiská!$J$9:$BH$15,3,0),HLOOKUP(VALUE(RIGHT($E24,4))+Z$2,Vychodiská!$J$9:$BH$15,3,0)))*-1+($H24*IF(LEN($E24)=4,HLOOKUP($E24+Z$2,Vychodiská!$J$9:$BH$15,4,0),HLOOKUP(VALUE(RIGHT($E24,4))+Z$2,Vychodiská!$J$9:$BH$15,4,0)))*-1+($I24*IF(LEN($E24)=4,HLOOKUP($E24+Z$2,Vychodiská!$J$9:$BH$15,5,0),HLOOKUP(VALUE(RIGHT($E24,4))+Z$2,Vychodiská!$J$9:$BH$15,5,0)))*-1+($J24*IF(LEN($E24)=4,HLOOKUP($E24+Z$2,Vychodiská!$J$9:$BH$15,6),HLOOKUP(VALUE(RIGHT($E24,4))+Z$2,Vychodiská!$J$9:$BH$15,6,0)))*-1+($K24*IF(LEN($E24)=4,HLOOKUP($E24+Z$2,Vychodiská!$J$9:$BH$15,7),HLOOKUP(VALUE(RIGHT($E24,4))+Z$2,Vychodiská!$J$9:$BH$15,7,0)))*-1</f>
        <v>0</v>
      </c>
      <c r="AA24" s="73">
        <f>($F24*IF(LEN($E24)=4,HLOOKUP($E24+AA$2,Vychodiská!$J$9:$BH$15,2,0),HLOOKUP(VALUE(RIGHT($E24,4))+AA$2,Vychodiská!$J$9:$BH$15,2,0)))*-1+($G24*IF(LEN($E24)=4,HLOOKUP($E24+AA$2,Vychodiská!$J$9:$BH$15,3,0),HLOOKUP(VALUE(RIGHT($E24,4))+AA$2,Vychodiská!$J$9:$BH$15,3,0)))*-1+($H24*IF(LEN($E24)=4,HLOOKUP($E24+AA$2,Vychodiská!$J$9:$BH$15,4,0),HLOOKUP(VALUE(RIGHT($E24,4))+AA$2,Vychodiská!$J$9:$BH$15,4,0)))*-1+($I24*IF(LEN($E24)=4,HLOOKUP($E24+AA$2,Vychodiská!$J$9:$BH$15,5,0),HLOOKUP(VALUE(RIGHT($E24,4))+AA$2,Vychodiská!$J$9:$BH$15,5,0)))*-1+($J24*IF(LEN($E24)=4,HLOOKUP($E24+AA$2,Vychodiská!$J$9:$BH$15,6),HLOOKUP(VALUE(RIGHT($E24,4))+AA$2,Vychodiská!$J$9:$BH$15,6,0)))*-1+($K24*IF(LEN($E24)=4,HLOOKUP($E24+AA$2,Vychodiská!$J$9:$BH$15,7),HLOOKUP(VALUE(RIGHT($E24,4))+AA$2,Vychodiská!$J$9:$BH$15,7,0)))*-1</f>
        <v>0</v>
      </c>
      <c r="AB24" s="73">
        <f>($F24*IF(LEN($E24)=4,HLOOKUP($E24+AB$2,Vychodiská!$J$9:$BH$15,2,0),HLOOKUP(VALUE(RIGHT($E24,4))+AB$2,Vychodiská!$J$9:$BH$15,2,0)))*-1+($G24*IF(LEN($E24)=4,HLOOKUP($E24+AB$2,Vychodiská!$J$9:$BH$15,3,0),HLOOKUP(VALUE(RIGHT($E24,4))+AB$2,Vychodiská!$J$9:$BH$15,3,0)))*-1+($H24*IF(LEN($E24)=4,HLOOKUP($E24+AB$2,Vychodiská!$J$9:$BH$15,4,0),HLOOKUP(VALUE(RIGHT($E24,4))+AB$2,Vychodiská!$J$9:$BH$15,4,0)))*-1+($I24*IF(LEN($E24)=4,HLOOKUP($E24+AB$2,Vychodiská!$J$9:$BH$15,5,0),HLOOKUP(VALUE(RIGHT($E24,4))+AB$2,Vychodiská!$J$9:$BH$15,5,0)))*-1+($J24*IF(LEN($E24)=4,HLOOKUP($E24+AB$2,Vychodiská!$J$9:$BH$15,6),HLOOKUP(VALUE(RIGHT($E24,4))+AB$2,Vychodiská!$J$9:$BH$15,6,0)))*-1+($K24*IF(LEN($E24)=4,HLOOKUP($E24+AB$2,Vychodiská!$J$9:$BH$15,7),HLOOKUP(VALUE(RIGHT($E24,4))+AB$2,Vychodiská!$J$9:$BH$15,7,0)))*-1</f>
        <v>0</v>
      </c>
      <c r="AC24" s="73">
        <f>($F24*IF(LEN($E24)=4,HLOOKUP($E24+AC$2,Vychodiská!$J$9:$BH$15,2,0),HLOOKUP(VALUE(RIGHT($E24,4))+AC$2,Vychodiská!$J$9:$BH$15,2,0)))*-1+($G24*IF(LEN($E24)=4,HLOOKUP($E24+AC$2,Vychodiská!$J$9:$BH$15,3,0),HLOOKUP(VALUE(RIGHT($E24,4))+AC$2,Vychodiská!$J$9:$BH$15,3,0)))*-1+($H24*IF(LEN($E24)=4,HLOOKUP($E24+AC$2,Vychodiská!$J$9:$BH$15,4,0),HLOOKUP(VALUE(RIGHT($E24,4))+AC$2,Vychodiská!$J$9:$BH$15,4,0)))*-1+($I24*IF(LEN($E24)=4,HLOOKUP($E24+AC$2,Vychodiská!$J$9:$BH$15,5,0),HLOOKUP(VALUE(RIGHT($E24,4))+AC$2,Vychodiská!$J$9:$BH$15,5,0)))*-1+($J24*IF(LEN($E24)=4,HLOOKUP($E24+AC$2,Vychodiská!$J$9:$BH$15,6),HLOOKUP(VALUE(RIGHT($E24,4))+AC$2,Vychodiská!$J$9:$BH$15,6,0)))*-1+($K24*IF(LEN($E24)=4,HLOOKUP($E24+AC$2,Vychodiská!$J$9:$BH$15,7),HLOOKUP(VALUE(RIGHT($E24,4))+AC$2,Vychodiská!$J$9:$BH$15,7,0)))*-1</f>
        <v>0</v>
      </c>
      <c r="AD24" s="73">
        <f>($F24*IF(LEN($E24)=4,HLOOKUP($E24+AD$2,Vychodiská!$J$9:$BH$15,2,0),HLOOKUP(VALUE(RIGHT($E24,4))+AD$2,Vychodiská!$J$9:$BH$15,2,0)))*-1+($G24*IF(LEN($E24)=4,HLOOKUP($E24+AD$2,Vychodiská!$J$9:$BH$15,3,0),HLOOKUP(VALUE(RIGHT($E24,4))+AD$2,Vychodiská!$J$9:$BH$15,3,0)))*-1+($H24*IF(LEN($E24)=4,HLOOKUP($E24+AD$2,Vychodiská!$J$9:$BH$15,4,0),HLOOKUP(VALUE(RIGHT($E24,4))+AD$2,Vychodiská!$J$9:$BH$15,4,0)))*-1+($I24*IF(LEN($E24)=4,HLOOKUP($E24+AD$2,Vychodiská!$J$9:$BH$15,5,0),HLOOKUP(VALUE(RIGHT($E24,4))+AD$2,Vychodiská!$J$9:$BH$15,5,0)))*-1+($J24*IF(LEN($E24)=4,HLOOKUP($E24+AD$2,Vychodiská!$J$9:$BH$15,6),HLOOKUP(VALUE(RIGHT($E24,4))+AD$2,Vychodiská!$J$9:$BH$15,6,0)))*-1+($K24*IF(LEN($E24)=4,HLOOKUP($E24+AD$2,Vychodiská!$J$9:$BH$15,7),HLOOKUP(VALUE(RIGHT($E24,4))+AD$2,Vychodiská!$J$9:$BH$15,7,0)))*-1</f>
        <v>0</v>
      </c>
      <c r="AE24" s="73">
        <f>($F24*IF(LEN($E24)=4,HLOOKUP($E24+AE$2,Vychodiská!$J$9:$BH$15,2,0),HLOOKUP(VALUE(RIGHT($E24,4))+AE$2,Vychodiská!$J$9:$BH$15,2,0)))*-1+($G24*IF(LEN($E24)=4,HLOOKUP($E24+AE$2,Vychodiská!$J$9:$BH$15,3,0),HLOOKUP(VALUE(RIGHT($E24,4))+AE$2,Vychodiská!$J$9:$BH$15,3,0)))*-1+($H24*IF(LEN($E24)=4,HLOOKUP($E24+AE$2,Vychodiská!$J$9:$BH$15,4,0),HLOOKUP(VALUE(RIGHT($E24,4))+AE$2,Vychodiská!$J$9:$BH$15,4,0)))*-1+($I24*IF(LEN($E24)=4,HLOOKUP($E24+AE$2,Vychodiská!$J$9:$BH$15,5,0),HLOOKUP(VALUE(RIGHT($E24,4))+AE$2,Vychodiská!$J$9:$BH$15,5,0)))*-1+($J24*IF(LEN($E24)=4,HLOOKUP($E24+AE$2,Vychodiská!$J$9:$BH$15,6),HLOOKUP(VALUE(RIGHT($E24,4))+AE$2,Vychodiská!$J$9:$BH$15,6,0)))*-1+($K24*IF(LEN($E24)=4,HLOOKUP($E24+AE$2,Vychodiská!$J$9:$BH$15,7),HLOOKUP(VALUE(RIGHT($E24,4))+AE$2,Vychodiská!$J$9:$BH$15,7,0)))*-1</f>
        <v>0</v>
      </c>
      <c r="AF24" s="73">
        <f>($F24*IF(LEN($E24)=4,HLOOKUP($E24+AF$2,Vychodiská!$J$9:$BH$15,2,0),HLOOKUP(VALUE(RIGHT($E24,4))+AF$2,Vychodiská!$J$9:$BH$15,2,0)))*-1+($G24*IF(LEN($E24)=4,HLOOKUP($E24+AF$2,Vychodiská!$J$9:$BH$15,3,0),HLOOKUP(VALUE(RIGHT($E24,4))+AF$2,Vychodiská!$J$9:$BH$15,3,0)))*-1+($H24*IF(LEN($E24)=4,HLOOKUP($E24+AF$2,Vychodiská!$J$9:$BH$15,4,0),HLOOKUP(VALUE(RIGHT($E24,4))+AF$2,Vychodiská!$J$9:$BH$15,4,0)))*-1+($I24*IF(LEN($E24)=4,HLOOKUP($E24+AF$2,Vychodiská!$J$9:$BH$15,5,0),HLOOKUP(VALUE(RIGHT($E24,4))+AF$2,Vychodiská!$J$9:$BH$15,5,0)))*-1+($J24*IF(LEN($E24)=4,HLOOKUP($E24+AF$2,Vychodiská!$J$9:$BH$15,6),HLOOKUP(VALUE(RIGHT($E24,4))+AF$2,Vychodiská!$J$9:$BH$15,6,0)))*-1+($K24*IF(LEN($E24)=4,HLOOKUP($E24+AF$2,Vychodiská!$J$9:$BH$15,7),HLOOKUP(VALUE(RIGHT($E24,4))+AF$2,Vychodiská!$J$9:$BH$15,7,0)))*-1</f>
        <v>0</v>
      </c>
      <c r="AG24" s="73">
        <f>($F24*IF(LEN($E24)=4,HLOOKUP($E24+AG$2,Vychodiská!$J$9:$BH$15,2,0),HLOOKUP(VALUE(RIGHT($E24,4))+AG$2,Vychodiská!$J$9:$BH$15,2,0)))*-1+($G24*IF(LEN($E24)=4,HLOOKUP($E24+AG$2,Vychodiská!$J$9:$BH$15,3,0),HLOOKUP(VALUE(RIGHT($E24,4))+AG$2,Vychodiská!$J$9:$BH$15,3,0)))*-1+($H24*IF(LEN($E24)=4,HLOOKUP($E24+AG$2,Vychodiská!$J$9:$BH$15,4,0),HLOOKUP(VALUE(RIGHT($E24,4))+AG$2,Vychodiská!$J$9:$BH$15,4,0)))*-1+($I24*IF(LEN($E24)=4,HLOOKUP($E24+AG$2,Vychodiská!$J$9:$BH$15,5,0),HLOOKUP(VALUE(RIGHT($E24,4))+AG$2,Vychodiská!$J$9:$BH$15,5,0)))*-1+($J24*IF(LEN($E24)=4,HLOOKUP($E24+AG$2,Vychodiská!$J$9:$BH$15,6),HLOOKUP(VALUE(RIGHT($E24,4))+AG$2,Vychodiská!$J$9:$BH$15,6,0)))*-1+($K24*IF(LEN($E24)=4,HLOOKUP($E24+AG$2,Vychodiská!$J$9:$BH$15,7),HLOOKUP(VALUE(RIGHT($E24,4))+AG$2,Vychodiská!$J$9:$BH$15,7,0)))*-1</f>
        <v>0</v>
      </c>
      <c r="AH24" s="73">
        <f>($F24*IF(LEN($E24)=4,HLOOKUP($E24+AH$2,Vychodiská!$J$9:$BH$15,2,0),HLOOKUP(VALUE(RIGHT($E24,4))+AH$2,Vychodiská!$J$9:$BH$15,2,0)))*-1+($G24*IF(LEN($E24)=4,HLOOKUP($E24+AH$2,Vychodiská!$J$9:$BH$15,3,0),HLOOKUP(VALUE(RIGHT($E24,4))+AH$2,Vychodiská!$J$9:$BH$15,3,0)))*-1+($H24*IF(LEN($E24)=4,HLOOKUP($E24+AH$2,Vychodiská!$J$9:$BH$15,4,0),HLOOKUP(VALUE(RIGHT($E24,4))+AH$2,Vychodiská!$J$9:$BH$15,4,0)))*-1+($I24*IF(LEN($E24)=4,HLOOKUP($E24+AH$2,Vychodiská!$J$9:$BH$15,5,0),HLOOKUP(VALUE(RIGHT($E24,4))+AH$2,Vychodiská!$J$9:$BH$15,5,0)))*-1+($J24*IF(LEN($E24)=4,HLOOKUP($E24+AH$2,Vychodiská!$J$9:$BH$15,6),HLOOKUP(VALUE(RIGHT($E24,4))+AH$2,Vychodiská!$J$9:$BH$15,6,0)))*-1+($K24*IF(LEN($E24)=4,HLOOKUP($E24+AH$2,Vychodiská!$J$9:$BH$15,7),HLOOKUP(VALUE(RIGHT($E24,4))+AH$2,Vychodiská!$J$9:$BH$15,7,0)))*-1</f>
        <v>0</v>
      </c>
      <c r="AI24" s="73">
        <f>($F24*IF(LEN($E24)=4,HLOOKUP($E24+AI$2,Vychodiská!$J$9:$BH$15,2,0),HLOOKUP(VALUE(RIGHT($E24,4))+AI$2,Vychodiská!$J$9:$BH$15,2,0)))*-1+($G24*IF(LEN($E24)=4,HLOOKUP($E24+AI$2,Vychodiská!$J$9:$BH$15,3,0),HLOOKUP(VALUE(RIGHT($E24,4))+AI$2,Vychodiská!$J$9:$BH$15,3,0)))*-1+($H24*IF(LEN($E24)=4,HLOOKUP($E24+AI$2,Vychodiská!$J$9:$BH$15,4,0),HLOOKUP(VALUE(RIGHT($E24,4))+AI$2,Vychodiská!$J$9:$BH$15,4,0)))*-1+($I24*IF(LEN($E24)=4,HLOOKUP($E24+AI$2,Vychodiská!$J$9:$BH$15,5,0),HLOOKUP(VALUE(RIGHT($E24,4))+AI$2,Vychodiská!$J$9:$BH$15,5,0)))*-1+($J24*IF(LEN($E24)=4,HLOOKUP($E24+AI$2,Vychodiská!$J$9:$BH$15,6),HLOOKUP(VALUE(RIGHT($E24,4))+AI$2,Vychodiská!$J$9:$BH$15,6,0)))*-1+($K24*IF(LEN($E24)=4,HLOOKUP($E24+AI$2,Vychodiská!$J$9:$BH$15,7),HLOOKUP(VALUE(RIGHT($E24,4))+AI$2,Vychodiská!$J$9:$BH$15,7,0)))*-1</f>
        <v>0</v>
      </c>
      <c r="AJ24" s="73">
        <f>($F24*IF(LEN($E24)=4,HLOOKUP($E24+AJ$2,Vychodiská!$J$9:$BH$15,2,0),HLOOKUP(VALUE(RIGHT($E24,4))+AJ$2,Vychodiská!$J$9:$BH$15,2,0)))*-1+($G24*IF(LEN($E24)=4,HLOOKUP($E24+AJ$2,Vychodiská!$J$9:$BH$15,3,0),HLOOKUP(VALUE(RIGHT($E24,4))+AJ$2,Vychodiská!$J$9:$BH$15,3,0)))*-1+($H24*IF(LEN($E24)=4,HLOOKUP($E24+AJ$2,Vychodiská!$J$9:$BH$15,4,0),HLOOKUP(VALUE(RIGHT($E24,4))+AJ$2,Vychodiská!$J$9:$BH$15,4,0)))*-1+($I24*IF(LEN($E24)=4,HLOOKUP($E24+AJ$2,Vychodiská!$J$9:$BH$15,5,0),HLOOKUP(VALUE(RIGHT($E24,4))+AJ$2,Vychodiská!$J$9:$BH$15,5,0)))*-1+($J24*IF(LEN($E24)=4,HLOOKUP($E24+AJ$2,Vychodiská!$J$9:$BH$15,6),HLOOKUP(VALUE(RIGHT($E24,4))+AJ$2,Vychodiská!$J$9:$BH$15,6,0)))*-1+($K24*IF(LEN($E24)=4,HLOOKUP($E24+AJ$2,Vychodiská!$J$9:$BH$15,7),HLOOKUP(VALUE(RIGHT($E24,4))+AJ$2,Vychodiská!$J$9:$BH$15,7,0)))*-1</f>
        <v>0</v>
      </c>
      <c r="AK24" s="73">
        <f>($F24*IF(LEN($E24)=4,HLOOKUP($E24+AK$2,Vychodiská!$J$9:$BH$15,2,0),HLOOKUP(VALUE(RIGHT($E24,4))+AK$2,Vychodiská!$J$9:$BH$15,2,0)))*-1+($G24*IF(LEN($E24)=4,HLOOKUP($E24+AK$2,Vychodiská!$J$9:$BH$15,3,0),HLOOKUP(VALUE(RIGHT($E24,4))+AK$2,Vychodiská!$J$9:$BH$15,3,0)))*-1+($H24*IF(LEN($E24)=4,HLOOKUP($E24+AK$2,Vychodiská!$J$9:$BH$15,4,0),HLOOKUP(VALUE(RIGHT($E24,4))+AK$2,Vychodiská!$J$9:$BH$15,4,0)))*-1+($I24*IF(LEN($E24)=4,HLOOKUP($E24+AK$2,Vychodiská!$J$9:$BH$15,5,0),HLOOKUP(VALUE(RIGHT($E24,4))+AK$2,Vychodiská!$J$9:$BH$15,5,0)))*-1+($J24*IF(LEN($E24)=4,HLOOKUP($E24+AK$2,Vychodiská!$J$9:$BH$15,6),HLOOKUP(VALUE(RIGHT($E24,4))+AK$2,Vychodiská!$J$9:$BH$15,6,0)))*-1+($K24*IF(LEN($E24)=4,HLOOKUP($E24+AK$2,Vychodiská!$J$9:$BH$15,7),HLOOKUP(VALUE(RIGHT($E24,4))+AK$2,Vychodiská!$J$9:$BH$15,7,0)))*-1</f>
        <v>0</v>
      </c>
      <c r="AL24" s="73">
        <f>($F24*IF(LEN($E24)=4,HLOOKUP($E24+AL$2,Vychodiská!$J$9:$BH$15,2,0),HLOOKUP(VALUE(RIGHT($E24,4))+AL$2,Vychodiská!$J$9:$BH$15,2,0)))*-1+($G24*IF(LEN($E24)=4,HLOOKUP($E24+AL$2,Vychodiská!$J$9:$BH$15,3,0),HLOOKUP(VALUE(RIGHT($E24,4))+AL$2,Vychodiská!$J$9:$BH$15,3,0)))*-1+($H24*IF(LEN($E24)=4,HLOOKUP($E24+AL$2,Vychodiská!$J$9:$BH$15,4,0),HLOOKUP(VALUE(RIGHT($E24,4))+AL$2,Vychodiská!$J$9:$BH$15,4,0)))*-1+($I24*IF(LEN($E24)=4,HLOOKUP($E24+AL$2,Vychodiská!$J$9:$BH$15,5,0),HLOOKUP(VALUE(RIGHT($E24,4))+AL$2,Vychodiská!$J$9:$BH$15,5,0)))*-1+($J24*IF(LEN($E24)=4,HLOOKUP($E24+AL$2,Vychodiská!$J$9:$BH$15,6),HLOOKUP(VALUE(RIGHT($E24,4))+AL$2,Vychodiská!$J$9:$BH$15,6,0)))*-1+($K24*IF(LEN($E24)=4,HLOOKUP($E24+AL$2,Vychodiská!$J$9:$BH$15,7),HLOOKUP(VALUE(RIGHT($E24,4))+AL$2,Vychodiská!$J$9:$BH$15,7,0)))*-1</f>
        <v>0</v>
      </c>
      <c r="AM24" s="73">
        <f>($F24*IF(LEN($E24)=4,HLOOKUP($E24+AM$2,Vychodiská!$J$9:$BH$15,2,0),HLOOKUP(VALUE(RIGHT($E24,4))+AM$2,Vychodiská!$J$9:$BH$15,2,0)))*-1+($G24*IF(LEN($E24)=4,HLOOKUP($E24+AM$2,Vychodiská!$J$9:$BH$15,3,0),HLOOKUP(VALUE(RIGHT($E24,4))+AM$2,Vychodiská!$J$9:$BH$15,3,0)))*-1+($H24*IF(LEN($E24)=4,HLOOKUP($E24+AM$2,Vychodiská!$J$9:$BH$15,4,0),HLOOKUP(VALUE(RIGHT($E24,4))+AM$2,Vychodiská!$J$9:$BH$15,4,0)))*-1+($I24*IF(LEN($E24)=4,HLOOKUP($E24+AM$2,Vychodiská!$J$9:$BH$15,5,0),HLOOKUP(VALUE(RIGHT($E24,4))+AM$2,Vychodiská!$J$9:$BH$15,5,0)))*-1+($J24*IF(LEN($E24)=4,HLOOKUP($E24+AM$2,Vychodiská!$J$9:$BH$15,6),HLOOKUP(VALUE(RIGHT($E24,4))+AM$2,Vychodiská!$J$9:$BH$15,6,0)))*-1+($K24*IF(LEN($E24)=4,HLOOKUP($E24+AM$2,Vychodiská!$J$9:$BH$15,7),HLOOKUP(VALUE(RIGHT($E24,4))+AM$2,Vychodiská!$J$9:$BH$15,7,0)))*-1</f>
        <v>0</v>
      </c>
      <c r="AN24" s="73">
        <f>($F24*IF(LEN($E24)=4,HLOOKUP($E24+AN$2,Vychodiská!$J$9:$BH$15,2,0),HLOOKUP(VALUE(RIGHT($E24,4))+AN$2,Vychodiská!$J$9:$BH$15,2,0)))*-1+($G24*IF(LEN($E24)=4,HLOOKUP($E24+AN$2,Vychodiská!$J$9:$BH$15,3,0),HLOOKUP(VALUE(RIGHT($E24,4))+AN$2,Vychodiská!$J$9:$BH$15,3,0)))*-1+($H24*IF(LEN($E24)=4,HLOOKUP($E24+AN$2,Vychodiská!$J$9:$BH$15,4,0),HLOOKUP(VALUE(RIGHT($E24,4))+AN$2,Vychodiská!$J$9:$BH$15,4,0)))*-1+($I24*IF(LEN($E24)=4,HLOOKUP($E24+AN$2,Vychodiská!$J$9:$BH$15,5,0),HLOOKUP(VALUE(RIGHT($E24,4))+AN$2,Vychodiská!$J$9:$BH$15,5,0)))*-1+($J24*IF(LEN($E24)=4,HLOOKUP($E24+AN$2,Vychodiská!$J$9:$BH$15,6),HLOOKUP(VALUE(RIGHT($E24,4))+AN$2,Vychodiská!$J$9:$BH$15,6,0)))*-1+($K24*IF(LEN($E24)=4,HLOOKUP($E24+AN$2,Vychodiská!$J$9:$BH$15,7),HLOOKUP(VALUE(RIGHT($E24,4))+AN$2,Vychodiská!$J$9:$BH$15,7,0)))*-1</f>
        <v>0</v>
      </c>
      <c r="AO24" s="74">
        <f>($F24*IF(LEN($E24)=4,HLOOKUP($E24+AO$2,Vychodiská!$J$9:$BH$15,2,0),HLOOKUP(VALUE(RIGHT($E24,4))+AO$2,Vychodiská!$J$9:$BH$15,2,0)))*-1+($G24*IF(LEN($E24)=4,HLOOKUP($E24+AO$2,Vychodiská!$J$9:$BH$15,3,0),HLOOKUP(VALUE(RIGHT($E24,4))+AO$2,Vychodiská!$J$9:$BH$15,3,0)))*-1+($H24*IF(LEN($E24)=4,HLOOKUP($E24+AO$2,Vychodiská!$J$9:$BH$15,4,0),HLOOKUP(VALUE(RIGHT($E24,4))+AO$2,Vychodiská!$J$9:$BH$15,4,0)))*-1+($I24*IF(LEN($E24)=4,HLOOKUP($E24+AO$2,Vychodiská!$J$9:$BH$15,5,0),HLOOKUP(VALUE(RIGHT($E24,4))+AO$2,Vychodiská!$J$9:$BH$15,5,0)))*-1+($J24*IF(LEN($E24)=4,HLOOKUP($E24+AO$2,Vychodiská!$J$9:$BH$15,6),HLOOKUP(VALUE(RIGHT($E24,4))+AO$2,Vychodiská!$J$9:$BH$15,6,0)))*-1+($K24*IF(LEN($E24)=4,HLOOKUP($E24+AO$2,Vychodiská!$J$9:$BH$15,7),HLOOKUP(VALUE(RIGHT($E24,4))+AO$2,Vychodiská!$J$9:$BH$15,7,0)))*-1</f>
        <v>0</v>
      </c>
      <c r="AP24" s="73">
        <f t="shared" si="1"/>
        <v>0</v>
      </c>
      <c r="AQ24" s="73">
        <f>SUM($L24:M24)</f>
        <v>0</v>
      </c>
      <c r="AR24" s="73">
        <f>SUM($L24:N24)</f>
        <v>0</v>
      </c>
      <c r="AS24" s="73">
        <f>SUM($L24:O24)</f>
        <v>0</v>
      </c>
      <c r="AT24" s="73">
        <f>SUM($L24:P24)</f>
        <v>0</v>
      </c>
      <c r="AU24" s="73">
        <f>SUM($L24:Q24)</f>
        <v>0</v>
      </c>
      <c r="AV24" s="73">
        <f>SUM($L24:R24)</f>
        <v>0</v>
      </c>
      <c r="AW24" s="73">
        <f>SUM($L24:S24)</f>
        <v>0</v>
      </c>
      <c r="AX24" s="73">
        <f>SUM($L24:T24)</f>
        <v>0</v>
      </c>
      <c r="AY24" s="73">
        <f>SUM($L24:U24)</f>
        <v>0</v>
      </c>
      <c r="AZ24" s="73">
        <f>SUM($L24:V24)</f>
        <v>0</v>
      </c>
      <c r="BA24" s="73">
        <f>SUM($L24:W24)</f>
        <v>0</v>
      </c>
      <c r="BB24" s="73">
        <f>SUM($L24:X24)</f>
        <v>0</v>
      </c>
      <c r="BC24" s="73">
        <f>SUM($L24:Y24)</f>
        <v>0</v>
      </c>
      <c r="BD24" s="73">
        <f>SUM($L24:Z24)</f>
        <v>0</v>
      </c>
      <c r="BE24" s="73">
        <f>SUM($L24:AA24)</f>
        <v>0</v>
      </c>
      <c r="BF24" s="73">
        <f>SUM($L24:AB24)</f>
        <v>0</v>
      </c>
      <c r="BG24" s="73">
        <f>SUM($L24:AC24)</f>
        <v>0</v>
      </c>
      <c r="BH24" s="73">
        <f>SUM($L24:AD24)</f>
        <v>0</v>
      </c>
      <c r="BI24" s="73">
        <f>SUM($L24:AE24)</f>
        <v>0</v>
      </c>
      <c r="BJ24" s="73">
        <f>SUM($L24:AF24)</f>
        <v>0</v>
      </c>
      <c r="BK24" s="73">
        <f>SUM($L24:AG24)</f>
        <v>0</v>
      </c>
      <c r="BL24" s="73">
        <f>SUM($L24:AH24)</f>
        <v>0</v>
      </c>
      <c r="BM24" s="73">
        <f>SUM($L24:AI24)</f>
        <v>0</v>
      </c>
      <c r="BN24" s="73">
        <f>SUM($L24:AJ24)</f>
        <v>0</v>
      </c>
      <c r="BO24" s="73">
        <f>SUM($L24:AK24)</f>
        <v>0</v>
      </c>
      <c r="BP24" s="73">
        <f>SUM($L24:AL24)</f>
        <v>0</v>
      </c>
      <c r="BQ24" s="73">
        <f>SUM($L24:AM24)</f>
        <v>0</v>
      </c>
      <c r="BR24" s="73">
        <f>SUM($L24:AN24)</f>
        <v>0</v>
      </c>
      <c r="BS24" s="74">
        <f>SUM($L24:AO24)</f>
        <v>0</v>
      </c>
      <c r="BT24" s="76">
        <f>IF(CZ24=0,0,L24/((1+Vychodiská!$C$168)^emisie_ostatné!CZ24))</f>
        <v>0</v>
      </c>
      <c r="BU24" s="73">
        <f>IF(DA24=0,0,M24/((1+Vychodiská!$C$168)^emisie_ostatné!DA24))</f>
        <v>0</v>
      </c>
      <c r="BV24" s="73">
        <f>IF(DB24=0,0,N24/((1+Vychodiská!$C$168)^emisie_ostatné!DB24))</f>
        <v>0</v>
      </c>
      <c r="BW24" s="73">
        <f>IF(DC24=0,0,O24/((1+Vychodiská!$C$168)^emisie_ostatné!DC24))</f>
        <v>0</v>
      </c>
      <c r="BX24" s="73">
        <f>IF(DD24=0,0,P24/((1+Vychodiská!$C$168)^emisie_ostatné!DD24))</f>
        <v>0</v>
      </c>
      <c r="BY24" s="73">
        <f>IF(DE24=0,0,Q24/((1+Vychodiská!$C$168)^emisie_ostatné!DE24))</f>
        <v>0</v>
      </c>
      <c r="BZ24" s="73">
        <f>IF(DF24=0,0,R24/((1+Vychodiská!$C$168)^emisie_ostatné!DF24))</f>
        <v>0</v>
      </c>
      <c r="CA24" s="73">
        <f>IF(DG24=0,0,S24/((1+Vychodiská!$C$168)^emisie_ostatné!DG24))</f>
        <v>0</v>
      </c>
      <c r="CB24" s="73">
        <f>IF(DH24=0,0,T24/((1+Vychodiská!$C$168)^emisie_ostatné!DH24))</f>
        <v>0</v>
      </c>
      <c r="CC24" s="73">
        <f>IF(DI24=0,0,U24/((1+Vychodiská!$C$168)^emisie_ostatné!DI24))</f>
        <v>0</v>
      </c>
      <c r="CD24" s="73">
        <f>IF(DJ24=0,0,V24/((1+Vychodiská!$C$168)^emisie_ostatné!DJ24))</f>
        <v>0</v>
      </c>
      <c r="CE24" s="73">
        <f>IF(DK24=0,0,W24/((1+Vychodiská!$C$168)^emisie_ostatné!DK24))</f>
        <v>0</v>
      </c>
      <c r="CF24" s="73">
        <f>IF(DL24=0,0,X24/((1+Vychodiská!$C$168)^emisie_ostatné!DL24))</f>
        <v>0</v>
      </c>
      <c r="CG24" s="73">
        <f>IF(DM24=0,0,Y24/((1+Vychodiská!$C$168)^emisie_ostatné!DM24))</f>
        <v>0</v>
      </c>
      <c r="CH24" s="73">
        <f>IF(DN24=0,0,Z24/((1+Vychodiská!$C$168)^emisie_ostatné!DN24))</f>
        <v>0</v>
      </c>
      <c r="CI24" s="73">
        <f>IF(DO24=0,0,AA24/((1+Vychodiská!$C$168)^emisie_ostatné!DO24))</f>
        <v>0</v>
      </c>
      <c r="CJ24" s="73">
        <f>IF(DP24=0,0,AB24/((1+Vychodiská!$C$168)^emisie_ostatné!DP24))</f>
        <v>0</v>
      </c>
      <c r="CK24" s="73">
        <f>IF(DQ24=0,0,AC24/((1+Vychodiská!$C$168)^emisie_ostatné!DQ24))</f>
        <v>0</v>
      </c>
      <c r="CL24" s="73">
        <f>IF(DR24=0,0,AD24/((1+Vychodiská!$C$168)^emisie_ostatné!DR24))</f>
        <v>0</v>
      </c>
      <c r="CM24" s="73">
        <f>IF(DS24=0,0,AE24/((1+Vychodiská!$C$168)^emisie_ostatné!DS24))</f>
        <v>0</v>
      </c>
      <c r="CN24" s="73">
        <f>IF(DT24=0,0,AF24/((1+Vychodiská!$C$168)^emisie_ostatné!DT24))</f>
        <v>0</v>
      </c>
      <c r="CO24" s="73">
        <f>IF(DU24=0,0,AG24/((1+Vychodiská!$C$168)^emisie_ostatné!DU24))</f>
        <v>0</v>
      </c>
      <c r="CP24" s="73">
        <f>IF(DV24=0,0,AH24/((1+Vychodiská!$C$168)^emisie_ostatné!DV24))</f>
        <v>0</v>
      </c>
      <c r="CQ24" s="73">
        <f>IF(DW24=0,0,AI24/((1+Vychodiská!$C$168)^emisie_ostatné!DW24))</f>
        <v>0</v>
      </c>
      <c r="CR24" s="73">
        <f>IF(DX24=0,0,AJ24/((1+Vychodiská!$C$168)^emisie_ostatné!DX24))</f>
        <v>0</v>
      </c>
      <c r="CS24" s="73">
        <f>IF(DY24=0,0,AK24/((1+Vychodiská!$C$168)^emisie_ostatné!DY24))</f>
        <v>0</v>
      </c>
      <c r="CT24" s="73">
        <f>IF(DZ24=0,0,AL24/((1+Vychodiská!$C$168)^emisie_ostatné!DZ24))</f>
        <v>0</v>
      </c>
      <c r="CU24" s="73">
        <f>IF(EA24=0,0,AM24/((1+Vychodiská!$C$168)^emisie_ostatné!EA24))</f>
        <v>0</v>
      </c>
      <c r="CV24" s="73">
        <f>IF(EB24=0,0,AN24/((1+Vychodiská!$C$168)^emisie_ostatné!EB24))</f>
        <v>0</v>
      </c>
      <c r="CW24" s="74">
        <f>IF(EC24=0,0,AO24/((1+Vychodiská!$C$168)^emisie_ostatné!EC24))</f>
        <v>0</v>
      </c>
      <c r="CX24" s="77">
        <f t="shared" si="4"/>
        <v>0</v>
      </c>
      <c r="CY24" s="73"/>
      <c r="CZ24" s="78">
        <f t="shared" si="2"/>
        <v>3</v>
      </c>
      <c r="DA24" s="78">
        <f t="shared" ref="DA24:EC24" si="24">IF(CZ24=0,0,IF(DA$2&gt;$D24,0,CZ24+1))</f>
        <v>4</v>
      </c>
      <c r="DB24" s="78">
        <f t="shared" si="24"/>
        <v>5</v>
      </c>
      <c r="DC24" s="78">
        <f t="shared" si="24"/>
        <v>6</v>
      </c>
      <c r="DD24" s="78">
        <f t="shared" si="24"/>
        <v>7</v>
      </c>
      <c r="DE24" s="78">
        <f t="shared" si="24"/>
        <v>8</v>
      </c>
      <c r="DF24" s="78">
        <f t="shared" si="24"/>
        <v>9</v>
      </c>
      <c r="DG24" s="78">
        <f t="shared" si="24"/>
        <v>10</v>
      </c>
      <c r="DH24" s="78">
        <f t="shared" si="24"/>
        <v>11</v>
      </c>
      <c r="DI24" s="78">
        <f t="shared" si="24"/>
        <v>12</v>
      </c>
      <c r="DJ24" s="78">
        <f t="shared" si="24"/>
        <v>13</v>
      </c>
      <c r="DK24" s="78">
        <f t="shared" si="24"/>
        <v>14</v>
      </c>
      <c r="DL24" s="78">
        <f t="shared" si="24"/>
        <v>15</v>
      </c>
      <c r="DM24" s="78">
        <f t="shared" si="24"/>
        <v>16</v>
      </c>
      <c r="DN24" s="78">
        <f t="shared" si="24"/>
        <v>17</v>
      </c>
      <c r="DO24" s="78">
        <f t="shared" si="24"/>
        <v>18</v>
      </c>
      <c r="DP24" s="78">
        <f t="shared" si="24"/>
        <v>19</v>
      </c>
      <c r="DQ24" s="78">
        <f t="shared" si="24"/>
        <v>20</v>
      </c>
      <c r="DR24" s="78">
        <f t="shared" si="24"/>
        <v>21</v>
      </c>
      <c r="DS24" s="78">
        <f t="shared" si="24"/>
        <v>22</v>
      </c>
      <c r="DT24" s="78">
        <f t="shared" si="24"/>
        <v>0</v>
      </c>
      <c r="DU24" s="78">
        <f t="shared" si="24"/>
        <v>0</v>
      </c>
      <c r="DV24" s="78">
        <f t="shared" si="24"/>
        <v>0</v>
      </c>
      <c r="DW24" s="78">
        <f t="shared" si="24"/>
        <v>0</v>
      </c>
      <c r="DX24" s="78">
        <f t="shared" si="24"/>
        <v>0</v>
      </c>
      <c r="DY24" s="78">
        <f t="shared" si="24"/>
        <v>0</v>
      </c>
      <c r="DZ24" s="78">
        <f t="shared" si="24"/>
        <v>0</v>
      </c>
      <c r="EA24" s="78">
        <f t="shared" si="24"/>
        <v>0</v>
      </c>
      <c r="EB24" s="78">
        <f t="shared" si="24"/>
        <v>0</v>
      </c>
      <c r="EC24" s="79">
        <f t="shared" si="24"/>
        <v>0</v>
      </c>
    </row>
    <row r="25" spans="1:133" x14ac:dyDescent="0.45">
      <c r="A25" s="70">
        <v>25</v>
      </c>
      <c r="B25" s="81" t="s">
        <v>135</v>
      </c>
      <c r="C25" s="71" t="str">
        <f>INDEX(Data!$D$3:$D$29,MATCH(emisie_ostatné!A25,Data!$A$3:$A$29,0))</f>
        <v>Skládka drevnej štiepky</v>
      </c>
      <c r="D25" s="72">
        <f>INDEX(Data!$M$3:$M$29,MATCH(emisie_ostatné!A25,Data!$A$3:$A$29,0))</f>
        <v>20</v>
      </c>
      <c r="E25" s="72" t="str">
        <f>INDEX(Data!$J$3:$J$29,MATCH(emisie_ostatné!A25,Data!$A$3:$A$29,0))</f>
        <v>2024-2025</v>
      </c>
      <c r="F25" s="72">
        <f>INDEX(Data!$O$3:$O$29,MATCH(emisie_ostatné!A25,Data!$A$3:$A$29,0))</f>
        <v>0</v>
      </c>
      <c r="G25" s="72">
        <f>INDEX(Data!$P$3:$P$29,MATCH(emisie_ostatné!A25,Data!$A$3:$A$29,0))</f>
        <v>0</v>
      </c>
      <c r="H25" s="72">
        <f>INDEX(Data!$Q$3:$Q$29,MATCH(emisie_ostatné!A25,Data!$A$3:$A$29,0))</f>
        <v>0</v>
      </c>
      <c r="I25" s="72">
        <f>INDEX(Data!$R$3:$R$29,MATCH(emisie_ostatné!A25,Data!$A$3:$A$29,0))</f>
        <v>0</v>
      </c>
      <c r="J25" s="72">
        <f>INDEX(Data!$S$3:$S$29,MATCH(emisie_ostatné!A25,Data!$A$3:$A$29,0))</f>
        <v>0</v>
      </c>
      <c r="K25" s="74">
        <f>INDEX(Data!$T$3:$T$29,MATCH(emisie_ostatné!A25,Data!$A$3:$A$29,0))</f>
        <v>0</v>
      </c>
      <c r="L25" s="73">
        <f>($F25*IF(LEN($E25)=4,HLOOKUP($E25+L$2,Vychodiská!$J$9:$BH$15,2,0),HLOOKUP(VALUE(RIGHT($E25,4))+L$2,Vychodiská!$J$9:$BH$15,2,0)))*-1+($G25*IF(LEN($E25)=4,HLOOKUP($E25+L$2,Vychodiská!$J$9:$BH$15,3,0),HLOOKUP(VALUE(RIGHT($E25,4))+L$2,Vychodiská!$J$9:$BH$15,3,0)))*-1+($H25*IF(LEN($E25)=4,HLOOKUP($E25+L$2,Vychodiská!$J$9:$BH$15,4,0),HLOOKUP(VALUE(RIGHT($E25,4))+L$2,Vychodiská!$J$9:$BH$15,4,0)))*-1+($I25*IF(LEN($E25)=4,HLOOKUP($E25+L$2,Vychodiská!$J$9:$BH$15,5,0),HLOOKUP(VALUE(RIGHT($E25,4))+L$2,Vychodiská!$J$9:$BH$15,5,0)))*-1+($J25*IF(LEN($E25)=4,HLOOKUP($E25+L$2,Vychodiská!$J$9:$BH$15,6),HLOOKUP(VALUE(RIGHT($E25,4))+L$2,Vychodiská!$J$9:$BH$15,6,0)))*-1+($K25*IF(LEN($E25)=4,HLOOKUP($E25+L$2,Vychodiská!$J$9:$BH$15,7),HLOOKUP(VALUE(RIGHT($E25,4))+L$2,Vychodiská!$J$9:$BH$15,7,0)))*-1</f>
        <v>0</v>
      </c>
      <c r="M25" s="73">
        <f>($F25*IF(LEN($E25)=4,HLOOKUP($E25+M$2,Vychodiská!$J$9:$BH$15,2,0),HLOOKUP(VALUE(RIGHT($E25,4))+M$2,Vychodiská!$J$9:$BH$15,2,0)))*-1+($G25*IF(LEN($E25)=4,HLOOKUP($E25+M$2,Vychodiská!$J$9:$BH$15,3,0),HLOOKUP(VALUE(RIGHT($E25,4))+M$2,Vychodiská!$J$9:$BH$15,3,0)))*-1+($H25*IF(LEN($E25)=4,HLOOKUP($E25+M$2,Vychodiská!$J$9:$BH$15,4,0),HLOOKUP(VALUE(RIGHT($E25,4))+M$2,Vychodiská!$J$9:$BH$15,4,0)))*-1+($I25*IF(LEN($E25)=4,HLOOKUP($E25+M$2,Vychodiská!$J$9:$BH$15,5,0),HLOOKUP(VALUE(RIGHT($E25,4))+M$2,Vychodiská!$J$9:$BH$15,5,0)))*-1+($J25*IF(LEN($E25)=4,HLOOKUP($E25+M$2,Vychodiská!$J$9:$BH$15,6),HLOOKUP(VALUE(RIGHT($E25,4))+M$2,Vychodiská!$J$9:$BH$15,6,0)))*-1+($K25*IF(LEN($E25)=4,HLOOKUP($E25+M$2,Vychodiská!$J$9:$BH$15,7),HLOOKUP(VALUE(RIGHT($E25,4))+M$2,Vychodiská!$J$9:$BH$15,7,0)))*-1</f>
        <v>0</v>
      </c>
      <c r="N25" s="73">
        <f>($F25*IF(LEN($E25)=4,HLOOKUP($E25+N$2,Vychodiská!$J$9:$BH$15,2,0),HLOOKUP(VALUE(RIGHT($E25,4))+N$2,Vychodiská!$J$9:$BH$15,2,0)))*-1+($G25*IF(LEN($E25)=4,HLOOKUP($E25+N$2,Vychodiská!$J$9:$BH$15,3,0),HLOOKUP(VALUE(RIGHT($E25,4))+N$2,Vychodiská!$J$9:$BH$15,3,0)))*-1+($H25*IF(LEN($E25)=4,HLOOKUP($E25+N$2,Vychodiská!$J$9:$BH$15,4,0),HLOOKUP(VALUE(RIGHT($E25,4))+N$2,Vychodiská!$J$9:$BH$15,4,0)))*-1+($I25*IF(LEN($E25)=4,HLOOKUP($E25+N$2,Vychodiská!$J$9:$BH$15,5,0),HLOOKUP(VALUE(RIGHT($E25,4))+N$2,Vychodiská!$J$9:$BH$15,5,0)))*-1+($J25*IF(LEN($E25)=4,HLOOKUP($E25+N$2,Vychodiská!$J$9:$BH$15,6),HLOOKUP(VALUE(RIGHT($E25,4))+N$2,Vychodiská!$J$9:$BH$15,6,0)))*-1+($K25*IF(LEN($E25)=4,HLOOKUP($E25+N$2,Vychodiská!$J$9:$BH$15,7),HLOOKUP(VALUE(RIGHT($E25,4))+N$2,Vychodiská!$J$9:$BH$15,7,0)))*-1</f>
        <v>0</v>
      </c>
      <c r="O25" s="73">
        <f>($F25*IF(LEN($E25)=4,HLOOKUP($E25+O$2,Vychodiská!$J$9:$BH$15,2,0),HLOOKUP(VALUE(RIGHT($E25,4))+O$2,Vychodiská!$J$9:$BH$15,2,0)))*-1+($G25*IF(LEN($E25)=4,HLOOKUP($E25+O$2,Vychodiská!$J$9:$BH$15,3,0),HLOOKUP(VALUE(RIGHT($E25,4))+O$2,Vychodiská!$J$9:$BH$15,3,0)))*-1+($H25*IF(LEN($E25)=4,HLOOKUP($E25+O$2,Vychodiská!$J$9:$BH$15,4,0),HLOOKUP(VALUE(RIGHT($E25,4))+O$2,Vychodiská!$J$9:$BH$15,4,0)))*-1+($I25*IF(LEN($E25)=4,HLOOKUP($E25+O$2,Vychodiská!$J$9:$BH$15,5,0),HLOOKUP(VALUE(RIGHT($E25,4))+O$2,Vychodiská!$J$9:$BH$15,5,0)))*-1+($J25*IF(LEN($E25)=4,HLOOKUP($E25+O$2,Vychodiská!$J$9:$BH$15,6),HLOOKUP(VALUE(RIGHT($E25,4))+O$2,Vychodiská!$J$9:$BH$15,6,0)))*-1+($K25*IF(LEN($E25)=4,HLOOKUP($E25+O$2,Vychodiská!$J$9:$BH$15,7),HLOOKUP(VALUE(RIGHT($E25,4))+O$2,Vychodiská!$J$9:$BH$15,7,0)))*-1</f>
        <v>0</v>
      </c>
      <c r="P25" s="73">
        <f>($F25*IF(LEN($E25)=4,HLOOKUP($E25+P$2,Vychodiská!$J$9:$BH$15,2,0),HLOOKUP(VALUE(RIGHT($E25,4))+P$2,Vychodiská!$J$9:$BH$15,2,0)))*-1+($G25*IF(LEN($E25)=4,HLOOKUP($E25+P$2,Vychodiská!$J$9:$BH$15,3,0),HLOOKUP(VALUE(RIGHT($E25,4))+P$2,Vychodiská!$J$9:$BH$15,3,0)))*-1+($H25*IF(LEN($E25)=4,HLOOKUP($E25+P$2,Vychodiská!$J$9:$BH$15,4,0),HLOOKUP(VALUE(RIGHT($E25,4))+P$2,Vychodiská!$J$9:$BH$15,4,0)))*-1+($I25*IF(LEN($E25)=4,HLOOKUP($E25+P$2,Vychodiská!$J$9:$BH$15,5,0),HLOOKUP(VALUE(RIGHT($E25,4))+P$2,Vychodiská!$J$9:$BH$15,5,0)))*-1+($J25*IF(LEN($E25)=4,HLOOKUP($E25+P$2,Vychodiská!$J$9:$BH$15,6),HLOOKUP(VALUE(RIGHT($E25,4))+P$2,Vychodiská!$J$9:$BH$15,6,0)))*-1+($K25*IF(LEN($E25)=4,HLOOKUP($E25+P$2,Vychodiská!$J$9:$BH$15,7),HLOOKUP(VALUE(RIGHT($E25,4))+P$2,Vychodiská!$J$9:$BH$15,7,0)))*-1</f>
        <v>0</v>
      </c>
      <c r="Q25" s="73">
        <f>($F25*IF(LEN($E25)=4,HLOOKUP($E25+Q$2,Vychodiská!$J$9:$BH$15,2,0),HLOOKUP(VALUE(RIGHT($E25,4))+Q$2,Vychodiská!$J$9:$BH$15,2,0)))*-1+($G25*IF(LEN($E25)=4,HLOOKUP($E25+Q$2,Vychodiská!$J$9:$BH$15,3,0),HLOOKUP(VALUE(RIGHT($E25,4))+Q$2,Vychodiská!$J$9:$BH$15,3,0)))*-1+($H25*IF(LEN($E25)=4,HLOOKUP($E25+Q$2,Vychodiská!$J$9:$BH$15,4,0),HLOOKUP(VALUE(RIGHT($E25,4))+Q$2,Vychodiská!$J$9:$BH$15,4,0)))*-1+($I25*IF(LEN($E25)=4,HLOOKUP($E25+Q$2,Vychodiská!$J$9:$BH$15,5,0),HLOOKUP(VALUE(RIGHT($E25,4))+Q$2,Vychodiská!$J$9:$BH$15,5,0)))*-1+($J25*IF(LEN($E25)=4,HLOOKUP($E25+Q$2,Vychodiská!$J$9:$BH$15,6),HLOOKUP(VALUE(RIGHT($E25,4))+Q$2,Vychodiská!$J$9:$BH$15,6,0)))*-1+($K25*IF(LEN($E25)=4,HLOOKUP($E25+Q$2,Vychodiská!$J$9:$BH$15,7),HLOOKUP(VALUE(RIGHT($E25,4))+Q$2,Vychodiská!$J$9:$BH$15,7,0)))*-1</f>
        <v>0</v>
      </c>
      <c r="R25" s="73">
        <f>($F25*IF(LEN($E25)=4,HLOOKUP($E25+R$2,Vychodiská!$J$9:$BH$15,2,0),HLOOKUP(VALUE(RIGHT($E25,4))+R$2,Vychodiská!$J$9:$BH$15,2,0)))*-1+($G25*IF(LEN($E25)=4,HLOOKUP($E25+R$2,Vychodiská!$J$9:$BH$15,3,0),HLOOKUP(VALUE(RIGHT($E25,4))+R$2,Vychodiská!$J$9:$BH$15,3,0)))*-1+($H25*IF(LEN($E25)=4,HLOOKUP($E25+R$2,Vychodiská!$J$9:$BH$15,4,0),HLOOKUP(VALUE(RIGHT($E25,4))+R$2,Vychodiská!$J$9:$BH$15,4,0)))*-1+($I25*IF(LEN($E25)=4,HLOOKUP($E25+R$2,Vychodiská!$J$9:$BH$15,5,0),HLOOKUP(VALUE(RIGHT($E25,4))+R$2,Vychodiská!$J$9:$BH$15,5,0)))*-1+($J25*IF(LEN($E25)=4,HLOOKUP($E25+R$2,Vychodiská!$J$9:$BH$15,6),HLOOKUP(VALUE(RIGHT($E25,4))+R$2,Vychodiská!$J$9:$BH$15,6,0)))*-1+($K25*IF(LEN($E25)=4,HLOOKUP($E25+R$2,Vychodiská!$J$9:$BH$15,7),HLOOKUP(VALUE(RIGHT($E25,4))+R$2,Vychodiská!$J$9:$BH$15,7,0)))*-1</f>
        <v>0</v>
      </c>
      <c r="S25" s="73">
        <f>($F25*IF(LEN($E25)=4,HLOOKUP($E25+S$2,Vychodiská!$J$9:$BH$15,2,0),HLOOKUP(VALUE(RIGHT($E25,4))+S$2,Vychodiská!$J$9:$BH$15,2,0)))*-1+($G25*IF(LEN($E25)=4,HLOOKUP($E25+S$2,Vychodiská!$J$9:$BH$15,3,0),HLOOKUP(VALUE(RIGHT($E25,4))+S$2,Vychodiská!$J$9:$BH$15,3,0)))*-1+($H25*IF(LEN($E25)=4,HLOOKUP($E25+S$2,Vychodiská!$J$9:$BH$15,4,0),HLOOKUP(VALUE(RIGHT($E25,4))+S$2,Vychodiská!$J$9:$BH$15,4,0)))*-1+($I25*IF(LEN($E25)=4,HLOOKUP($E25+S$2,Vychodiská!$J$9:$BH$15,5,0),HLOOKUP(VALUE(RIGHT($E25,4))+S$2,Vychodiská!$J$9:$BH$15,5,0)))*-1+($J25*IF(LEN($E25)=4,HLOOKUP($E25+S$2,Vychodiská!$J$9:$BH$15,6),HLOOKUP(VALUE(RIGHT($E25,4))+S$2,Vychodiská!$J$9:$BH$15,6,0)))*-1+($K25*IF(LEN($E25)=4,HLOOKUP($E25+S$2,Vychodiská!$J$9:$BH$15,7),HLOOKUP(VALUE(RIGHT($E25,4))+S$2,Vychodiská!$J$9:$BH$15,7,0)))*-1</f>
        <v>0</v>
      </c>
      <c r="T25" s="73">
        <f>($F25*IF(LEN($E25)=4,HLOOKUP($E25+T$2,Vychodiská!$J$9:$BH$15,2,0),HLOOKUP(VALUE(RIGHT($E25,4))+T$2,Vychodiská!$J$9:$BH$15,2,0)))*-1+($G25*IF(LEN($E25)=4,HLOOKUP($E25+T$2,Vychodiská!$J$9:$BH$15,3,0),HLOOKUP(VALUE(RIGHT($E25,4))+T$2,Vychodiská!$J$9:$BH$15,3,0)))*-1+($H25*IF(LEN($E25)=4,HLOOKUP($E25+T$2,Vychodiská!$J$9:$BH$15,4,0),HLOOKUP(VALUE(RIGHT($E25,4))+T$2,Vychodiská!$J$9:$BH$15,4,0)))*-1+($I25*IF(LEN($E25)=4,HLOOKUP($E25+T$2,Vychodiská!$J$9:$BH$15,5,0),HLOOKUP(VALUE(RIGHT($E25,4))+T$2,Vychodiská!$J$9:$BH$15,5,0)))*-1+($J25*IF(LEN($E25)=4,HLOOKUP($E25+T$2,Vychodiská!$J$9:$BH$15,6),HLOOKUP(VALUE(RIGHT($E25,4))+T$2,Vychodiská!$J$9:$BH$15,6,0)))*-1+($K25*IF(LEN($E25)=4,HLOOKUP($E25+T$2,Vychodiská!$J$9:$BH$15,7),HLOOKUP(VALUE(RIGHT($E25,4))+T$2,Vychodiská!$J$9:$BH$15,7,0)))*-1</f>
        <v>0</v>
      </c>
      <c r="U25" s="73">
        <f>($F25*IF(LEN($E25)=4,HLOOKUP($E25+U$2,Vychodiská!$J$9:$BH$15,2,0),HLOOKUP(VALUE(RIGHT($E25,4))+U$2,Vychodiská!$J$9:$BH$15,2,0)))*-1+($G25*IF(LEN($E25)=4,HLOOKUP($E25+U$2,Vychodiská!$J$9:$BH$15,3,0),HLOOKUP(VALUE(RIGHT($E25,4))+U$2,Vychodiská!$J$9:$BH$15,3,0)))*-1+($H25*IF(LEN($E25)=4,HLOOKUP($E25+U$2,Vychodiská!$J$9:$BH$15,4,0),HLOOKUP(VALUE(RIGHT($E25,4))+U$2,Vychodiská!$J$9:$BH$15,4,0)))*-1+($I25*IF(LEN($E25)=4,HLOOKUP($E25+U$2,Vychodiská!$J$9:$BH$15,5,0),HLOOKUP(VALUE(RIGHT($E25,4))+U$2,Vychodiská!$J$9:$BH$15,5,0)))*-1+($J25*IF(LEN($E25)=4,HLOOKUP($E25+U$2,Vychodiská!$J$9:$BH$15,6),HLOOKUP(VALUE(RIGHT($E25,4))+U$2,Vychodiská!$J$9:$BH$15,6,0)))*-1+($K25*IF(LEN($E25)=4,HLOOKUP($E25+U$2,Vychodiská!$J$9:$BH$15,7),HLOOKUP(VALUE(RIGHT($E25,4))+U$2,Vychodiská!$J$9:$BH$15,7,0)))*-1</f>
        <v>0</v>
      </c>
      <c r="V25" s="73">
        <f>($F25*IF(LEN($E25)=4,HLOOKUP($E25+V$2,Vychodiská!$J$9:$BH$15,2,0),HLOOKUP(VALUE(RIGHT($E25,4))+V$2,Vychodiská!$J$9:$BH$15,2,0)))*-1+($G25*IF(LEN($E25)=4,HLOOKUP($E25+V$2,Vychodiská!$J$9:$BH$15,3,0),HLOOKUP(VALUE(RIGHT($E25,4))+V$2,Vychodiská!$J$9:$BH$15,3,0)))*-1+($H25*IF(LEN($E25)=4,HLOOKUP($E25+V$2,Vychodiská!$J$9:$BH$15,4,0),HLOOKUP(VALUE(RIGHT($E25,4))+V$2,Vychodiská!$J$9:$BH$15,4,0)))*-1+($I25*IF(LEN($E25)=4,HLOOKUP($E25+V$2,Vychodiská!$J$9:$BH$15,5,0),HLOOKUP(VALUE(RIGHT($E25,4))+V$2,Vychodiská!$J$9:$BH$15,5,0)))*-1+($J25*IF(LEN($E25)=4,HLOOKUP($E25+V$2,Vychodiská!$J$9:$BH$15,6),HLOOKUP(VALUE(RIGHT($E25,4))+V$2,Vychodiská!$J$9:$BH$15,6,0)))*-1+($K25*IF(LEN($E25)=4,HLOOKUP($E25+V$2,Vychodiská!$J$9:$BH$15,7),HLOOKUP(VALUE(RIGHT($E25,4))+V$2,Vychodiská!$J$9:$BH$15,7,0)))*-1</f>
        <v>0</v>
      </c>
      <c r="W25" s="73">
        <f>($F25*IF(LEN($E25)=4,HLOOKUP($E25+W$2,Vychodiská!$J$9:$BH$15,2,0),HLOOKUP(VALUE(RIGHT($E25,4))+W$2,Vychodiská!$J$9:$BH$15,2,0)))*-1+($G25*IF(LEN($E25)=4,HLOOKUP($E25+W$2,Vychodiská!$J$9:$BH$15,3,0),HLOOKUP(VALUE(RIGHT($E25,4))+W$2,Vychodiská!$J$9:$BH$15,3,0)))*-1+($H25*IF(LEN($E25)=4,HLOOKUP($E25+W$2,Vychodiská!$J$9:$BH$15,4,0),HLOOKUP(VALUE(RIGHT($E25,4))+W$2,Vychodiská!$J$9:$BH$15,4,0)))*-1+($I25*IF(LEN($E25)=4,HLOOKUP($E25+W$2,Vychodiská!$J$9:$BH$15,5,0),HLOOKUP(VALUE(RIGHT($E25,4))+W$2,Vychodiská!$J$9:$BH$15,5,0)))*-1+($J25*IF(LEN($E25)=4,HLOOKUP($E25+W$2,Vychodiská!$J$9:$BH$15,6),HLOOKUP(VALUE(RIGHT($E25,4))+W$2,Vychodiská!$J$9:$BH$15,6,0)))*-1+($K25*IF(LEN($E25)=4,HLOOKUP($E25+W$2,Vychodiská!$J$9:$BH$15,7),HLOOKUP(VALUE(RIGHT($E25,4))+W$2,Vychodiská!$J$9:$BH$15,7,0)))*-1</f>
        <v>0</v>
      </c>
      <c r="X25" s="73">
        <f>($F25*IF(LEN($E25)=4,HLOOKUP($E25+X$2,Vychodiská!$J$9:$BH$15,2,0),HLOOKUP(VALUE(RIGHT($E25,4))+X$2,Vychodiská!$J$9:$BH$15,2,0)))*-1+($G25*IF(LEN($E25)=4,HLOOKUP($E25+X$2,Vychodiská!$J$9:$BH$15,3,0),HLOOKUP(VALUE(RIGHT($E25,4))+X$2,Vychodiská!$J$9:$BH$15,3,0)))*-1+($H25*IF(LEN($E25)=4,HLOOKUP($E25+X$2,Vychodiská!$J$9:$BH$15,4,0),HLOOKUP(VALUE(RIGHT($E25,4))+X$2,Vychodiská!$J$9:$BH$15,4,0)))*-1+($I25*IF(LEN($E25)=4,HLOOKUP($E25+X$2,Vychodiská!$J$9:$BH$15,5,0),HLOOKUP(VALUE(RIGHT($E25,4))+X$2,Vychodiská!$J$9:$BH$15,5,0)))*-1+($J25*IF(LEN($E25)=4,HLOOKUP($E25+X$2,Vychodiská!$J$9:$BH$15,6),HLOOKUP(VALUE(RIGHT($E25,4))+X$2,Vychodiská!$J$9:$BH$15,6,0)))*-1+($K25*IF(LEN($E25)=4,HLOOKUP($E25+X$2,Vychodiská!$J$9:$BH$15,7),HLOOKUP(VALUE(RIGHT($E25,4))+X$2,Vychodiská!$J$9:$BH$15,7,0)))*-1</f>
        <v>0</v>
      </c>
      <c r="Y25" s="73">
        <f>($F25*IF(LEN($E25)=4,HLOOKUP($E25+Y$2,Vychodiská!$J$9:$BH$15,2,0),HLOOKUP(VALUE(RIGHT($E25,4))+Y$2,Vychodiská!$J$9:$BH$15,2,0)))*-1+($G25*IF(LEN($E25)=4,HLOOKUP($E25+Y$2,Vychodiská!$J$9:$BH$15,3,0),HLOOKUP(VALUE(RIGHT($E25,4))+Y$2,Vychodiská!$J$9:$BH$15,3,0)))*-1+($H25*IF(LEN($E25)=4,HLOOKUP($E25+Y$2,Vychodiská!$J$9:$BH$15,4,0),HLOOKUP(VALUE(RIGHT($E25,4))+Y$2,Vychodiská!$J$9:$BH$15,4,0)))*-1+($I25*IF(LEN($E25)=4,HLOOKUP($E25+Y$2,Vychodiská!$J$9:$BH$15,5,0),HLOOKUP(VALUE(RIGHT($E25,4))+Y$2,Vychodiská!$J$9:$BH$15,5,0)))*-1+($J25*IF(LEN($E25)=4,HLOOKUP($E25+Y$2,Vychodiská!$J$9:$BH$15,6),HLOOKUP(VALUE(RIGHT($E25,4))+Y$2,Vychodiská!$J$9:$BH$15,6,0)))*-1+($K25*IF(LEN($E25)=4,HLOOKUP($E25+Y$2,Vychodiská!$J$9:$BH$15,7),HLOOKUP(VALUE(RIGHT($E25,4))+Y$2,Vychodiská!$J$9:$BH$15,7,0)))*-1</f>
        <v>0</v>
      </c>
      <c r="Z25" s="73">
        <f>($F25*IF(LEN($E25)=4,HLOOKUP($E25+Z$2,Vychodiská!$J$9:$BH$15,2,0),HLOOKUP(VALUE(RIGHT($E25,4))+Z$2,Vychodiská!$J$9:$BH$15,2,0)))*-1+($G25*IF(LEN($E25)=4,HLOOKUP($E25+Z$2,Vychodiská!$J$9:$BH$15,3,0),HLOOKUP(VALUE(RIGHT($E25,4))+Z$2,Vychodiská!$J$9:$BH$15,3,0)))*-1+($H25*IF(LEN($E25)=4,HLOOKUP($E25+Z$2,Vychodiská!$J$9:$BH$15,4,0),HLOOKUP(VALUE(RIGHT($E25,4))+Z$2,Vychodiská!$J$9:$BH$15,4,0)))*-1+($I25*IF(LEN($E25)=4,HLOOKUP($E25+Z$2,Vychodiská!$J$9:$BH$15,5,0),HLOOKUP(VALUE(RIGHT($E25,4))+Z$2,Vychodiská!$J$9:$BH$15,5,0)))*-1+($J25*IF(LEN($E25)=4,HLOOKUP($E25+Z$2,Vychodiská!$J$9:$BH$15,6),HLOOKUP(VALUE(RIGHT($E25,4))+Z$2,Vychodiská!$J$9:$BH$15,6,0)))*-1+($K25*IF(LEN($E25)=4,HLOOKUP($E25+Z$2,Vychodiská!$J$9:$BH$15,7),HLOOKUP(VALUE(RIGHT($E25,4))+Z$2,Vychodiská!$J$9:$BH$15,7,0)))*-1</f>
        <v>0</v>
      </c>
      <c r="AA25" s="73">
        <f>($F25*IF(LEN($E25)=4,HLOOKUP($E25+AA$2,Vychodiská!$J$9:$BH$15,2,0),HLOOKUP(VALUE(RIGHT($E25,4))+AA$2,Vychodiská!$J$9:$BH$15,2,0)))*-1+($G25*IF(LEN($E25)=4,HLOOKUP($E25+AA$2,Vychodiská!$J$9:$BH$15,3,0),HLOOKUP(VALUE(RIGHT($E25,4))+AA$2,Vychodiská!$J$9:$BH$15,3,0)))*-1+($H25*IF(LEN($E25)=4,HLOOKUP($E25+AA$2,Vychodiská!$J$9:$BH$15,4,0),HLOOKUP(VALUE(RIGHT($E25,4))+AA$2,Vychodiská!$J$9:$BH$15,4,0)))*-1+($I25*IF(LEN($E25)=4,HLOOKUP($E25+AA$2,Vychodiská!$J$9:$BH$15,5,0),HLOOKUP(VALUE(RIGHT($E25,4))+AA$2,Vychodiská!$J$9:$BH$15,5,0)))*-1+($J25*IF(LEN($E25)=4,HLOOKUP($E25+AA$2,Vychodiská!$J$9:$BH$15,6),HLOOKUP(VALUE(RIGHT($E25,4))+AA$2,Vychodiská!$J$9:$BH$15,6,0)))*-1+($K25*IF(LEN($E25)=4,HLOOKUP($E25+AA$2,Vychodiská!$J$9:$BH$15,7),HLOOKUP(VALUE(RIGHT($E25,4))+AA$2,Vychodiská!$J$9:$BH$15,7,0)))*-1</f>
        <v>0</v>
      </c>
      <c r="AB25" s="73">
        <f>($F25*IF(LEN($E25)=4,HLOOKUP($E25+AB$2,Vychodiská!$J$9:$BH$15,2,0),HLOOKUP(VALUE(RIGHT($E25,4))+AB$2,Vychodiská!$J$9:$BH$15,2,0)))*-1+($G25*IF(LEN($E25)=4,HLOOKUP($E25+AB$2,Vychodiská!$J$9:$BH$15,3,0),HLOOKUP(VALUE(RIGHT($E25,4))+AB$2,Vychodiská!$J$9:$BH$15,3,0)))*-1+($H25*IF(LEN($E25)=4,HLOOKUP($E25+AB$2,Vychodiská!$J$9:$BH$15,4,0),HLOOKUP(VALUE(RIGHT($E25,4))+AB$2,Vychodiská!$J$9:$BH$15,4,0)))*-1+($I25*IF(LEN($E25)=4,HLOOKUP($E25+AB$2,Vychodiská!$J$9:$BH$15,5,0),HLOOKUP(VALUE(RIGHT($E25,4))+AB$2,Vychodiská!$J$9:$BH$15,5,0)))*-1+($J25*IF(LEN($E25)=4,HLOOKUP($E25+AB$2,Vychodiská!$J$9:$BH$15,6),HLOOKUP(VALUE(RIGHT($E25,4))+AB$2,Vychodiská!$J$9:$BH$15,6,0)))*-1+($K25*IF(LEN($E25)=4,HLOOKUP($E25+AB$2,Vychodiská!$J$9:$BH$15,7),HLOOKUP(VALUE(RIGHT($E25,4))+AB$2,Vychodiská!$J$9:$BH$15,7,0)))*-1</f>
        <v>0</v>
      </c>
      <c r="AC25" s="73">
        <f>($F25*IF(LEN($E25)=4,HLOOKUP($E25+AC$2,Vychodiská!$J$9:$BH$15,2,0),HLOOKUP(VALUE(RIGHT($E25,4))+AC$2,Vychodiská!$J$9:$BH$15,2,0)))*-1+($G25*IF(LEN($E25)=4,HLOOKUP($E25+AC$2,Vychodiská!$J$9:$BH$15,3,0),HLOOKUP(VALUE(RIGHT($E25,4))+AC$2,Vychodiská!$J$9:$BH$15,3,0)))*-1+($H25*IF(LEN($E25)=4,HLOOKUP($E25+AC$2,Vychodiská!$J$9:$BH$15,4,0),HLOOKUP(VALUE(RIGHT($E25,4))+AC$2,Vychodiská!$J$9:$BH$15,4,0)))*-1+($I25*IF(LEN($E25)=4,HLOOKUP($E25+AC$2,Vychodiská!$J$9:$BH$15,5,0),HLOOKUP(VALUE(RIGHT($E25,4))+AC$2,Vychodiská!$J$9:$BH$15,5,0)))*-1+($J25*IF(LEN($E25)=4,HLOOKUP($E25+AC$2,Vychodiská!$J$9:$BH$15,6),HLOOKUP(VALUE(RIGHT($E25,4))+AC$2,Vychodiská!$J$9:$BH$15,6,0)))*-1+($K25*IF(LEN($E25)=4,HLOOKUP($E25+AC$2,Vychodiská!$J$9:$BH$15,7),HLOOKUP(VALUE(RIGHT($E25,4))+AC$2,Vychodiská!$J$9:$BH$15,7,0)))*-1</f>
        <v>0</v>
      </c>
      <c r="AD25" s="73">
        <f>($F25*IF(LEN($E25)=4,HLOOKUP($E25+AD$2,Vychodiská!$J$9:$BH$15,2,0),HLOOKUP(VALUE(RIGHT($E25,4))+AD$2,Vychodiská!$J$9:$BH$15,2,0)))*-1+($G25*IF(LEN($E25)=4,HLOOKUP($E25+AD$2,Vychodiská!$J$9:$BH$15,3,0),HLOOKUP(VALUE(RIGHT($E25,4))+AD$2,Vychodiská!$J$9:$BH$15,3,0)))*-1+($H25*IF(LEN($E25)=4,HLOOKUP($E25+AD$2,Vychodiská!$J$9:$BH$15,4,0),HLOOKUP(VALUE(RIGHT($E25,4))+AD$2,Vychodiská!$J$9:$BH$15,4,0)))*-1+($I25*IF(LEN($E25)=4,HLOOKUP($E25+AD$2,Vychodiská!$J$9:$BH$15,5,0),HLOOKUP(VALUE(RIGHT($E25,4))+AD$2,Vychodiská!$J$9:$BH$15,5,0)))*-1+($J25*IF(LEN($E25)=4,HLOOKUP($E25+AD$2,Vychodiská!$J$9:$BH$15,6),HLOOKUP(VALUE(RIGHT($E25,4))+AD$2,Vychodiská!$J$9:$BH$15,6,0)))*-1+($K25*IF(LEN($E25)=4,HLOOKUP($E25+AD$2,Vychodiská!$J$9:$BH$15,7),HLOOKUP(VALUE(RIGHT($E25,4))+AD$2,Vychodiská!$J$9:$BH$15,7,0)))*-1</f>
        <v>0</v>
      </c>
      <c r="AE25" s="73">
        <f>($F25*IF(LEN($E25)=4,HLOOKUP($E25+AE$2,Vychodiská!$J$9:$BH$15,2,0),HLOOKUP(VALUE(RIGHT($E25,4))+AE$2,Vychodiská!$J$9:$BH$15,2,0)))*-1+($G25*IF(LEN($E25)=4,HLOOKUP($E25+AE$2,Vychodiská!$J$9:$BH$15,3,0),HLOOKUP(VALUE(RIGHT($E25,4))+AE$2,Vychodiská!$J$9:$BH$15,3,0)))*-1+($H25*IF(LEN($E25)=4,HLOOKUP($E25+AE$2,Vychodiská!$J$9:$BH$15,4,0),HLOOKUP(VALUE(RIGHT($E25,4))+AE$2,Vychodiská!$J$9:$BH$15,4,0)))*-1+($I25*IF(LEN($E25)=4,HLOOKUP($E25+AE$2,Vychodiská!$J$9:$BH$15,5,0),HLOOKUP(VALUE(RIGHT($E25,4))+AE$2,Vychodiská!$J$9:$BH$15,5,0)))*-1+($J25*IF(LEN($E25)=4,HLOOKUP($E25+AE$2,Vychodiská!$J$9:$BH$15,6),HLOOKUP(VALUE(RIGHT($E25,4))+AE$2,Vychodiská!$J$9:$BH$15,6,0)))*-1+($K25*IF(LEN($E25)=4,HLOOKUP($E25+AE$2,Vychodiská!$J$9:$BH$15,7),HLOOKUP(VALUE(RIGHT($E25,4))+AE$2,Vychodiská!$J$9:$BH$15,7,0)))*-1</f>
        <v>0</v>
      </c>
      <c r="AF25" s="73">
        <f>($F25*IF(LEN($E25)=4,HLOOKUP($E25+AF$2,Vychodiská!$J$9:$BH$15,2,0),HLOOKUP(VALUE(RIGHT($E25,4))+AF$2,Vychodiská!$J$9:$BH$15,2,0)))*-1+($G25*IF(LEN($E25)=4,HLOOKUP($E25+AF$2,Vychodiská!$J$9:$BH$15,3,0),HLOOKUP(VALUE(RIGHT($E25,4))+AF$2,Vychodiská!$J$9:$BH$15,3,0)))*-1+($H25*IF(LEN($E25)=4,HLOOKUP($E25+AF$2,Vychodiská!$J$9:$BH$15,4,0),HLOOKUP(VALUE(RIGHT($E25,4))+AF$2,Vychodiská!$J$9:$BH$15,4,0)))*-1+($I25*IF(LEN($E25)=4,HLOOKUP($E25+AF$2,Vychodiská!$J$9:$BH$15,5,0),HLOOKUP(VALUE(RIGHT($E25,4))+AF$2,Vychodiská!$J$9:$BH$15,5,0)))*-1+($J25*IF(LEN($E25)=4,HLOOKUP($E25+AF$2,Vychodiská!$J$9:$BH$15,6),HLOOKUP(VALUE(RIGHT($E25,4))+AF$2,Vychodiská!$J$9:$BH$15,6,0)))*-1+($K25*IF(LEN($E25)=4,HLOOKUP($E25+AF$2,Vychodiská!$J$9:$BH$15,7),HLOOKUP(VALUE(RIGHT($E25,4))+AF$2,Vychodiská!$J$9:$BH$15,7,0)))*-1</f>
        <v>0</v>
      </c>
      <c r="AG25" s="73">
        <f>($F25*IF(LEN($E25)=4,HLOOKUP($E25+AG$2,Vychodiská!$J$9:$BH$15,2,0),HLOOKUP(VALUE(RIGHT($E25,4))+AG$2,Vychodiská!$J$9:$BH$15,2,0)))*-1+($G25*IF(LEN($E25)=4,HLOOKUP($E25+AG$2,Vychodiská!$J$9:$BH$15,3,0),HLOOKUP(VALUE(RIGHT($E25,4))+AG$2,Vychodiská!$J$9:$BH$15,3,0)))*-1+($H25*IF(LEN($E25)=4,HLOOKUP($E25+AG$2,Vychodiská!$J$9:$BH$15,4,0),HLOOKUP(VALUE(RIGHT($E25,4))+AG$2,Vychodiská!$J$9:$BH$15,4,0)))*-1+($I25*IF(LEN($E25)=4,HLOOKUP($E25+AG$2,Vychodiská!$J$9:$BH$15,5,0),HLOOKUP(VALUE(RIGHT($E25,4))+AG$2,Vychodiská!$J$9:$BH$15,5,0)))*-1+($J25*IF(LEN($E25)=4,HLOOKUP($E25+AG$2,Vychodiská!$J$9:$BH$15,6),HLOOKUP(VALUE(RIGHT($E25,4))+AG$2,Vychodiská!$J$9:$BH$15,6,0)))*-1+($K25*IF(LEN($E25)=4,HLOOKUP($E25+AG$2,Vychodiská!$J$9:$BH$15,7),HLOOKUP(VALUE(RIGHT($E25,4))+AG$2,Vychodiská!$J$9:$BH$15,7,0)))*-1</f>
        <v>0</v>
      </c>
      <c r="AH25" s="73">
        <f>($F25*IF(LEN($E25)=4,HLOOKUP($E25+AH$2,Vychodiská!$J$9:$BH$15,2,0),HLOOKUP(VALUE(RIGHT($E25,4))+AH$2,Vychodiská!$J$9:$BH$15,2,0)))*-1+($G25*IF(LEN($E25)=4,HLOOKUP($E25+AH$2,Vychodiská!$J$9:$BH$15,3,0),HLOOKUP(VALUE(RIGHT($E25,4))+AH$2,Vychodiská!$J$9:$BH$15,3,0)))*-1+($H25*IF(LEN($E25)=4,HLOOKUP($E25+AH$2,Vychodiská!$J$9:$BH$15,4,0),HLOOKUP(VALUE(RIGHT($E25,4))+AH$2,Vychodiská!$J$9:$BH$15,4,0)))*-1+($I25*IF(LEN($E25)=4,HLOOKUP($E25+AH$2,Vychodiská!$J$9:$BH$15,5,0),HLOOKUP(VALUE(RIGHT($E25,4))+AH$2,Vychodiská!$J$9:$BH$15,5,0)))*-1+($J25*IF(LEN($E25)=4,HLOOKUP($E25+AH$2,Vychodiská!$J$9:$BH$15,6),HLOOKUP(VALUE(RIGHT($E25,4))+AH$2,Vychodiská!$J$9:$BH$15,6,0)))*-1+($K25*IF(LEN($E25)=4,HLOOKUP($E25+AH$2,Vychodiská!$J$9:$BH$15,7),HLOOKUP(VALUE(RIGHT($E25,4))+AH$2,Vychodiská!$J$9:$BH$15,7,0)))*-1</f>
        <v>0</v>
      </c>
      <c r="AI25" s="73">
        <f>($F25*IF(LEN($E25)=4,HLOOKUP($E25+AI$2,Vychodiská!$J$9:$BH$15,2,0),HLOOKUP(VALUE(RIGHT($E25,4))+AI$2,Vychodiská!$J$9:$BH$15,2,0)))*-1+($G25*IF(LEN($E25)=4,HLOOKUP($E25+AI$2,Vychodiská!$J$9:$BH$15,3,0),HLOOKUP(VALUE(RIGHT($E25,4))+AI$2,Vychodiská!$J$9:$BH$15,3,0)))*-1+($H25*IF(LEN($E25)=4,HLOOKUP($E25+AI$2,Vychodiská!$J$9:$BH$15,4,0),HLOOKUP(VALUE(RIGHT($E25,4))+AI$2,Vychodiská!$J$9:$BH$15,4,0)))*-1+($I25*IF(LEN($E25)=4,HLOOKUP($E25+AI$2,Vychodiská!$J$9:$BH$15,5,0),HLOOKUP(VALUE(RIGHT($E25,4))+AI$2,Vychodiská!$J$9:$BH$15,5,0)))*-1+($J25*IF(LEN($E25)=4,HLOOKUP($E25+AI$2,Vychodiská!$J$9:$BH$15,6),HLOOKUP(VALUE(RIGHT($E25,4))+AI$2,Vychodiská!$J$9:$BH$15,6,0)))*-1+($K25*IF(LEN($E25)=4,HLOOKUP($E25+AI$2,Vychodiská!$J$9:$BH$15,7),HLOOKUP(VALUE(RIGHT($E25,4))+AI$2,Vychodiská!$J$9:$BH$15,7,0)))*-1</f>
        <v>0</v>
      </c>
      <c r="AJ25" s="73">
        <f>($F25*IF(LEN($E25)=4,HLOOKUP($E25+AJ$2,Vychodiská!$J$9:$BH$15,2,0),HLOOKUP(VALUE(RIGHT($E25,4))+AJ$2,Vychodiská!$J$9:$BH$15,2,0)))*-1+($G25*IF(LEN($E25)=4,HLOOKUP($E25+AJ$2,Vychodiská!$J$9:$BH$15,3,0),HLOOKUP(VALUE(RIGHT($E25,4))+AJ$2,Vychodiská!$J$9:$BH$15,3,0)))*-1+($H25*IF(LEN($E25)=4,HLOOKUP($E25+AJ$2,Vychodiská!$J$9:$BH$15,4,0),HLOOKUP(VALUE(RIGHT($E25,4))+AJ$2,Vychodiská!$J$9:$BH$15,4,0)))*-1+($I25*IF(LEN($E25)=4,HLOOKUP($E25+AJ$2,Vychodiská!$J$9:$BH$15,5,0),HLOOKUP(VALUE(RIGHT($E25,4))+AJ$2,Vychodiská!$J$9:$BH$15,5,0)))*-1+($J25*IF(LEN($E25)=4,HLOOKUP($E25+AJ$2,Vychodiská!$J$9:$BH$15,6),HLOOKUP(VALUE(RIGHT($E25,4))+AJ$2,Vychodiská!$J$9:$BH$15,6,0)))*-1+($K25*IF(LEN($E25)=4,HLOOKUP($E25+AJ$2,Vychodiská!$J$9:$BH$15,7),HLOOKUP(VALUE(RIGHT($E25,4))+AJ$2,Vychodiská!$J$9:$BH$15,7,0)))*-1</f>
        <v>0</v>
      </c>
      <c r="AK25" s="73">
        <f>($F25*IF(LEN($E25)=4,HLOOKUP($E25+AK$2,Vychodiská!$J$9:$BH$15,2,0),HLOOKUP(VALUE(RIGHT($E25,4))+AK$2,Vychodiská!$J$9:$BH$15,2,0)))*-1+($G25*IF(LEN($E25)=4,HLOOKUP($E25+AK$2,Vychodiská!$J$9:$BH$15,3,0),HLOOKUP(VALUE(RIGHT($E25,4))+AK$2,Vychodiská!$J$9:$BH$15,3,0)))*-1+($H25*IF(LEN($E25)=4,HLOOKUP($E25+AK$2,Vychodiská!$J$9:$BH$15,4,0),HLOOKUP(VALUE(RIGHT($E25,4))+AK$2,Vychodiská!$J$9:$BH$15,4,0)))*-1+($I25*IF(LEN($E25)=4,HLOOKUP($E25+AK$2,Vychodiská!$J$9:$BH$15,5,0),HLOOKUP(VALUE(RIGHT($E25,4))+AK$2,Vychodiská!$J$9:$BH$15,5,0)))*-1+($J25*IF(LEN($E25)=4,HLOOKUP($E25+AK$2,Vychodiská!$J$9:$BH$15,6),HLOOKUP(VALUE(RIGHT($E25,4))+AK$2,Vychodiská!$J$9:$BH$15,6,0)))*-1+($K25*IF(LEN($E25)=4,HLOOKUP($E25+AK$2,Vychodiská!$J$9:$BH$15,7),HLOOKUP(VALUE(RIGHT($E25,4))+AK$2,Vychodiská!$J$9:$BH$15,7,0)))*-1</f>
        <v>0</v>
      </c>
      <c r="AL25" s="73">
        <f>($F25*IF(LEN($E25)=4,HLOOKUP($E25+AL$2,Vychodiská!$J$9:$BH$15,2,0),HLOOKUP(VALUE(RIGHT($E25,4))+AL$2,Vychodiská!$J$9:$BH$15,2,0)))*-1+($G25*IF(LEN($E25)=4,HLOOKUP($E25+AL$2,Vychodiská!$J$9:$BH$15,3,0),HLOOKUP(VALUE(RIGHT($E25,4))+AL$2,Vychodiská!$J$9:$BH$15,3,0)))*-1+($H25*IF(LEN($E25)=4,HLOOKUP($E25+AL$2,Vychodiská!$J$9:$BH$15,4,0),HLOOKUP(VALUE(RIGHT($E25,4))+AL$2,Vychodiská!$J$9:$BH$15,4,0)))*-1+($I25*IF(LEN($E25)=4,HLOOKUP($E25+AL$2,Vychodiská!$J$9:$BH$15,5,0),HLOOKUP(VALUE(RIGHT($E25,4))+AL$2,Vychodiská!$J$9:$BH$15,5,0)))*-1+($J25*IF(LEN($E25)=4,HLOOKUP($E25+AL$2,Vychodiská!$J$9:$BH$15,6),HLOOKUP(VALUE(RIGHT($E25,4))+AL$2,Vychodiská!$J$9:$BH$15,6,0)))*-1+($K25*IF(LEN($E25)=4,HLOOKUP($E25+AL$2,Vychodiská!$J$9:$BH$15,7),HLOOKUP(VALUE(RIGHT($E25,4))+AL$2,Vychodiská!$J$9:$BH$15,7,0)))*-1</f>
        <v>0</v>
      </c>
      <c r="AM25" s="73">
        <f>($F25*IF(LEN($E25)=4,HLOOKUP($E25+AM$2,Vychodiská!$J$9:$BH$15,2,0),HLOOKUP(VALUE(RIGHT($E25,4))+AM$2,Vychodiská!$J$9:$BH$15,2,0)))*-1+($G25*IF(LEN($E25)=4,HLOOKUP($E25+AM$2,Vychodiská!$J$9:$BH$15,3,0),HLOOKUP(VALUE(RIGHT($E25,4))+AM$2,Vychodiská!$J$9:$BH$15,3,0)))*-1+($H25*IF(LEN($E25)=4,HLOOKUP($E25+AM$2,Vychodiská!$J$9:$BH$15,4,0),HLOOKUP(VALUE(RIGHT($E25,4))+AM$2,Vychodiská!$J$9:$BH$15,4,0)))*-1+($I25*IF(LEN($E25)=4,HLOOKUP($E25+AM$2,Vychodiská!$J$9:$BH$15,5,0),HLOOKUP(VALUE(RIGHT($E25,4))+AM$2,Vychodiská!$J$9:$BH$15,5,0)))*-1+($J25*IF(LEN($E25)=4,HLOOKUP($E25+AM$2,Vychodiská!$J$9:$BH$15,6),HLOOKUP(VALUE(RIGHT($E25,4))+AM$2,Vychodiská!$J$9:$BH$15,6,0)))*-1+($K25*IF(LEN($E25)=4,HLOOKUP($E25+AM$2,Vychodiská!$J$9:$BH$15,7),HLOOKUP(VALUE(RIGHT($E25,4))+AM$2,Vychodiská!$J$9:$BH$15,7,0)))*-1</f>
        <v>0</v>
      </c>
      <c r="AN25" s="73">
        <f>($F25*IF(LEN($E25)=4,HLOOKUP($E25+AN$2,Vychodiská!$J$9:$BH$15,2,0),HLOOKUP(VALUE(RIGHT($E25,4))+AN$2,Vychodiská!$J$9:$BH$15,2,0)))*-1+($G25*IF(LEN($E25)=4,HLOOKUP($E25+AN$2,Vychodiská!$J$9:$BH$15,3,0),HLOOKUP(VALUE(RIGHT($E25,4))+AN$2,Vychodiská!$J$9:$BH$15,3,0)))*-1+($H25*IF(LEN($E25)=4,HLOOKUP($E25+AN$2,Vychodiská!$J$9:$BH$15,4,0),HLOOKUP(VALUE(RIGHT($E25,4))+AN$2,Vychodiská!$J$9:$BH$15,4,0)))*-1+($I25*IF(LEN($E25)=4,HLOOKUP($E25+AN$2,Vychodiská!$J$9:$BH$15,5,0),HLOOKUP(VALUE(RIGHT($E25,4))+AN$2,Vychodiská!$J$9:$BH$15,5,0)))*-1+($J25*IF(LEN($E25)=4,HLOOKUP($E25+AN$2,Vychodiská!$J$9:$BH$15,6),HLOOKUP(VALUE(RIGHT($E25,4))+AN$2,Vychodiská!$J$9:$BH$15,6,0)))*-1+($K25*IF(LEN($E25)=4,HLOOKUP($E25+AN$2,Vychodiská!$J$9:$BH$15,7),HLOOKUP(VALUE(RIGHT($E25,4))+AN$2,Vychodiská!$J$9:$BH$15,7,0)))*-1</f>
        <v>0</v>
      </c>
      <c r="AO25" s="74">
        <f>($F25*IF(LEN($E25)=4,HLOOKUP($E25+AO$2,Vychodiská!$J$9:$BH$15,2,0),HLOOKUP(VALUE(RIGHT($E25,4))+AO$2,Vychodiská!$J$9:$BH$15,2,0)))*-1+($G25*IF(LEN($E25)=4,HLOOKUP($E25+AO$2,Vychodiská!$J$9:$BH$15,3,0),HLOOKUP(VALUE(RIGHT($E25,4))+AO$2,Vychodiská!$J$9:$BH$15,3,0)))*-1+($H25*IF(LEN($E25)=4,HLOOKUP($E25+AO$2,Vychodiská!$J$9:$BH$15,4,0),HLOOKUP(VALUE(RIGHT($E25,4))+AO$2,Vychodiská!$J$9:$BH$15,4,0)))*-1+($I25*IF(LEN($E25)=4,HLOOKUP($E25+AO$2,Vychodiská!$J$9:$BH$15,5,0),HLOOKUP(VALUE(RIGHT($E25,4))+AO$2,Vychodiská!$J$9:$BH$15,5,0)))*-1+($J25*IF(LEN($E25)=4,HLOOKUP($E25+AO$2,Vychodiská!$J$9:$BH$15,6),HLOOKUP(VALUE(RIGHT($E25,4))+AO$2,Vychodiská!$J$9:$BH$15,6,0)))*-1+($K25*IF(LEN($E25)=4,HLOOKUP($E25+AO$2,Vychodiská!$J$9:$BH$15,7),HLOOKUP(VALUE(RIGHT($E25,4))+AO$2,Vychodiská!$J$9:$BH$15,7,0)))*-1</f>
        <v>0</v>
      </c>
      <c r="AP25" s="73">
        <f t="shared" ref="AP25:AP30" si="25">L25</f>
        <v>0</v>
      </c>
      <c r="AQ25" s="73">
        <f>SUM($L25:M25)</f>
        <v>0</v>
      </c>
      <c r="AR25" s="73">
        <f>SUM($L25:N25)</f>
        <v>0</v>
      </c>
      <c r="AS25" s="73">
        <f>SUM($L25:O25)</f>
        <v>0</v>
      </c>
      <c r="AT25" s="73">
        <f>SUM($L25:P25)</f>
        <v>0</v>
      </c>
      <c r="AU25" s="73">
        <f>SUM($L25:Q25)</f>
        <v>0</v>
      </c>
      <c r="AV25" s="73">
        <f>SUM($L25:R25)</f>
        <v>0</v>
      </c>
      <c r="AW25" s="73">
        <f>SUM($L25:S25)</f>
        <v>0</v>
      </c>
      <c r="AX25" s="73">
        <f>SUM($L25:T25)</f>
        <v>0</v>
      </c>
      <c r="AY25" s="73">
        <f>SUM($L25:U25)</f>
        <v>0</v>
      </c>
      <c r="AZ25" s="73">
        <f>SUM($L25:V25)</f>
        <v>0</v>
      </c>
      <c r="BA25" s="73">
        <f>SUM($L25:W25)</f>
        <v>0</v>
      </c>
      <c r="BB25" s="73">
        <f>SUM($L25:X25)</f>
        <v>0</v>
      </c>
      <c r="BC25" s="73">
        <f>SUM($L25:Y25)</f>
        <v>0</v>
      </c>
      <c r="BD25" s="73">
        <f>SUM($L25:Z25)</f>
        <v>0</v>
      </c>
      <c r="BE25" s="73">
        <f>SUM($L25:AA25)</f>
        <v>0</v>
      </c>
      <c r="BF25" s="73">
        <f>SUM($L25:AB25)</f>
        <v>0</v>
      </c>
      <c r="BG25" s="73">
        <f>SUM($L25:AC25)</f>
        <v>0</v>
      </c>
      <c r="BH25" s="73">
        <f>SUM($L25:AD25)</f>
        <v>0</v>
      </c>
      <c r="BI25" s="73">
        <f>SUM($L25:AE25)</f>
        <v>0</v>
      </c>
      <c r="BJ25" s="73">
        <f>SUM($L25:AF25)</f>
        <v>0</v>
      </c>
      <c r="BK25" s="73">
        <f>SUM($L25:AG25)</f>
        <v>0</v>
      </c>
      <c r="BL25" s="73">
        <f>SUM($L25:AH25)</f>
        <v>0</v>
      </c>
      <c r="BM25" s="73">
        <f>SUM($L25:AI25)</f>
        <v>0</v>
      </c>
      <c r="BN25" s="73">
        <f>SUM($L25:AJ25)</f>
        <v>0</v>
      </c>
      <c r="BO25" s="73">
        <f>SUM($L25:AK25)</f>
        <v>0</v>
      </c>
      <c r="BP25" s="73">
        <f>SUM($L25:AL25)</f>
        <v>0</v>
      </c>
      <c r="BQ25" s="73">
        <f>SUM($L25:AM25)</f>
        <v>0</v>
      </c>
      <c r="BR25" s="73">
        <f>SUM($L25:AN25)</f>
        <v>0</v>
      </c>
      <c r="BS25" s="74">
        <f>SUM($L25:AO25)</f>
        <v>0</v>
      </c>
      <c r="BT25" s="76">
        <f>IF(CZ25=0,0,L25/((1+Vychodiská!$C$168)^emisie_ostatné!CZ25))</f>
        <v>0</v>
      </c>
      <c r="BU25" s="73">
        <f>IF(DA25=0,0,M25/((1+Vychodiská!$C$168)^emisie_ostatné!DA25))</f>
        <v>0</v>
      </c>
      <c r="BV25" s="73">
        <f>IF(DB25=0,0,N25/((1+Vychodiská!$C$168)^emisie_ostatné!DB25))</f>
        <v>0</v>
      </c>
      <c r="BW25" s="73">
        <f>IF(DC25=0,0,O25/((1+Vychodiská!$C$168)^emisie_ostatné!DC25))</f>
        <v>0</v>
      </c>
      <c r="BX25" s="73">
        <f>IF(DD25=0,0,P25/((1+Vychodiská!$C$168)^emisie_ostatné!DD25))</f>
        <v>0</v>
      </c>
      <c r="BY25" s="73">
        <f>IF(DE25=0,0,Q25/((1+Vychodiská!$C$168)^emisie_ostatné!DE25))</f>
        <v>0</v>
      </c>
      <c r="BZ25" s="73">
        <f>IF(DF25=0,0,R25/((1+Vychodiská!$C$168)^emisie_ostatné!DF25))</f>
        <v>0</v>
      </c>
      <c r="CA25" s="73">
        <f>IF(DG25=0,0,S25/((1+Vychodiská!$C$168)^emisie_ostatné!DG25))</f>
        <v>0</v>
      </c>
      <c r="CB25" s="73">
        <f>IF(DH25=0,0,T25/((1+Vychodiská!$C$168)^emisie_ostatné!DH25))</f>
        <v>0</v>
      </c>
      <c r="CC25" s="73">
        <f>IF(DI25=0,0,U25/((1+Vychodiská!$C$168)^emisie_ostatné!DI25))</f>
        <v>0</v>
      </c>
      <c r="CD25" s="73">
        <f>IF(DJ25=0,0,V25/((1+Vychodiská!$C$168)^emisie_ostatné!DJ25))</f>
        <v>0</v>
      </c>
      <c r="CE25" s="73">
        <f>IF(DK25=0,0,W25/((1+Vychodiská!$C$168)^emisie_ostatné!DK25))</f>
        <v>0</v>
      </c>
      <c r="CF25" s="73">
        <f>IF(DL25=0,0,X25/((1+Vychodiská!$C$168)^emisie_ostatné!DL25))</f>
        <v>0</v>
      </c>
      <c r="CG25" s="73">
        <f>IF(DM25=0,0,Y25/((1+Vychodiská!$C$168)^emisie_ostatné!DM25))</f>
        <v>0</v>
      </c>
      <c r="CH25" s="73">
        <f>IF(DN25=0,0,Z25/((1+Vychodiská!$C$168)^emisie_ostatné!DN25))</f>
        <v>0</v>
      </c>
      <c r="CI25" s="73">
        <f>IF(DO25=0,0,AA25/((1+Vychodiská!$C$168)^emisie_ostatné!DO25))</f>
        <v>0</v>
      </c>
      <c r="CJ25" s="73">
        <f>IF(DP25=0,0,AB25/((1+Vychodiská!$C$168)^emisie_ostatné!DP25))</f>
        <v>0</v>
      </c>
      <c r="CK25" s="73">
        <f>IF(DQ25=0,0,AC25/((1+Vychodiská!$C$168)^emisie_ostatné!DQ25))</f>
        <v>0</v>
      </c>
      <c r="CL25" s="73">
        <f>IF(DR25=0,0,AD25/((1+Vychodiská!$C$168)^emisie_ostatné!DR25))</f>
        <v>0</v>
      </c>
      <c r="CM25" s="73">
        <f>IF(DS25=0,0,AE25/((1+Vychodiská!$C$168)^emisie_ostatné!DS25))</f>
        <v>0</v>
      </c>
      <c r="CN25" s="73">
        <f>IF(DT25=0,0,AF25/((1+Vychodiská!$C$168)^emisie_ostatné!DT25))</f>
        <v>0</v>
      </c>
      <c r="CO25" s="73">
        <f>IF(DU25=0,0,AG25/((1+Vychodiská!$C$168)^emisie_ostatné!DU25))</f>
        <v>0</v>
      </c>
      <c r="CP25" s="73">
        <f>IF(DV25=0,0,AH25/((1+Vychodiská!$C$168)^emisie_ostatné!DV25))</f>
        <v>0</v>
      </c>
      <c r="CQ25" s="73">
        <f>IF(DW25=0,0,AI25/((1+Vychodiská!$C$168)^emisie_ostatné!DW25))</f>
        <v>0</v>
      </c>
      <c r="CR25" s="73">
        <f>IF(DX25=0,0,AJ25/((1+Vychodiská!$C$168)^emisie_ostatné!DX25))</f>
        <v>0</v>
      </c>
      <c r="CS25" s="73">
        <f>IF(DY25=0,0,AK25/((1+Vychodiská!$C$168)^emisie_ostatné!DY25))</f>
        <v>0</v>
      </c>
      <c r="CT25" s="73">
        <f>IF(DZ25=0,0,AL25/((1+Vychodiská!$C$168)^emisie_ostatné!DZ25))</f>
        <v>0</v>
      </c>
      <c r="CU25" s="73">
        <f>IF(EA25=0,0,AM25/((1+Vychodiská!$C$168)^emisie_ostatné!EA25))</f>
        <v>0</v>
      </c>
      <c r="CV25" s="73">
        <f>IF(EB25=0,0,AN25/((1+Vychodiská!$C$168)^emisie_ostatné!EB25))</f>
        <v>0</v>
      </c>
      <c r="CW25" s="74">
        <f>IF(EC25=0,0,AO25/((1+Vychodiská!$C$168)^emisie_ostatné!EC25))</f>
        <v>0</v>
      </c>
      <c r="CX25" s="77">
        <f t="shared" ref="CX25:CX30" si="26">SUM(BT25:CW25)</f>
        <v>0</v>
      </c>
      <c r="CZ25" s="78">
        <f t="shared" ref="CZ25:CZ30" si="27">(VALUE(RIGHT(E25,4))-VALUE(LEFT(E25,4)))+2</f>
        <v>3</v>
      </c>
      <c r="DA25" s="78">
        <f t="shared" ref="DA25:DA30" si="28">IF(CZ25=0,0,IF(DA$2&gt;$D25,0,CZ25+1))</f>
        <v>4</v>
      </c>
      <c r="DB25" s="78">
        <f t="shared" ref="DB25:DB30" si="29">IF(DA25=0,0,IF(DB$2&gt;$D25,0,DA25+1))</f>
        <v>5</v>
      </c>
      <c r="DC25" s="78">
        <f t="shared" ref="DC25:DC30" si="30">IF(DB25=0,0,IF(DC$2&gt;$D25,0,DB25+1))</f>
        <v>6</v>
      </c>
      <c r="DD25" s="78">
        <f t="shared" ref="DD25:DD30" si="31">IF(DC25=0,0,IF(DD$2&gt;$D25,0,DC25+1))</f>
        <v>7</v>
      </c>
      <c r="DE25" s="78">
        <f t="shared" ref="DE25:DE30" si="32">IF(DD25=0,0,IF(DE$2&gt;$D25,0,DD25+1))</f>
        <v>8</v>
      </c>
      <c r="DF25" s="78">
        <f t="shared" ref="DF25:DF30" si="33">IF(DE25=0,0,IF(DF$2&gt;$D25,0,DE25+1))</f>
        <v>9</v>
      </c>
      <c r="DG25" s="78">
        <f t="shared" ref="DG25:DG30" si="34">IF(DF25=0,0,IF(DG$2&gt;$D25,0,DF25+1))</f>
        <v>10</v>
      </c>
      <c r="DH25" s="78">
        <f t="shared" ref="DH25:DH30" si="35">IF(DG25=0,0,IF(DH$2&gt;$D25,0,DG25+1))</f>
        <v>11</v>
      </c>
      <c r="DI25" s="78">
        <f t="shared" ref="DI25:DI30" si="36">IF(DH25=0,0,IF(DI$2&gt;$D25,0,DH25+1))</f>
        <v>12</v>
      </c>
      <c r="DJ25" s="78">
        <f t="shared" ref="DJ25:DJ30" si="37">IF(DI25=0,0,IF(DJ$2&gt;$D25,0,DI25+1))</f>
        <v>13</v>
      </c>
      <c r="DK25" s="78">
        <f t="shared" ref="DK25:DK30" si="38">IF(DJ25=0,0,IF(DK$2&gt;$D25,0,DJ25+1))</f>
        <v>14</v>
      </c>
      <c r="DL25" s="78">
        <f t="shared" ref="DL25:DL30" si="39">IF(DK25=0,0,IF(DL$2&gt;$D25,0,DK25+1))</f>
        <v>15</v>
      </c>
      <c r="DM25" s="78">
        <f t="shared" ref="DM25:DM30" si="40">IF(DL25=0,0,IF(DM$2&gt;$D25,0,DL25+1))</f>
        <v>16</v>
      </c>
      <c r="DN25" s="78">
        <f t="shared" ref="DN25:DN30" si="41">IF(DM25=0,0,IF(DN$2&gt;$D25,0,DM25+1))</f>
        <v>17</v>
      </c>
      <c r="DO25" s="78">
        <f t="shared" ref="DO25:DO30" si="42">IF(DN25=0,0,IF(DO$2&gt;$D25,0,DN25+1))</f>
        <v>18</v>
      </c>
      <c r="DP25" s="78">
        <f t="shared" ref="DP25:DP30" si="43">IF(DO25=0,0,IF(DP$2&gt;$D25,0,DO25+1))</f>
        <v>19</v>
      </c>
      <c r="DQ25" s="78">
        <f t="shared" ref="DQ25:DQ30" si="44">IF(DP25=0,0,IF(DQ$2&gt;$D25,0,DP25+1))</f>
        <v>20</v>
      </c>
      <c r="DR25" s="78">
        <f t="shared" ref="DR25:DR30" si="45">IF(DQ25=0,0,IF(DR$2&gt;$D25,0,DQ25+1))</f>
        <v>21</v>
      </c>
      <c r="DS25" s="78">
        <f t="shared" ref="DS25:DS30" si="46">IF(DR25=0,0,IF(DS$2&gt;$D25,0,DR25+1))</f>
        <v>22</v>
      </c>
      <c r="DT25" s="78">
        <f t="shared" ref="DT25:DT30" si="47">IF(DS25=0,0,IF(DT$2&gt;$D25,0,DS25+1))</f>
        <v>0</v>
      </c>
      <c r="DU25" s="78">
        <f t="shared" ref="DU25:DU30" si="48">IF(DT25=0,0,IF(DU$2&gt;$D25,0,DT25+1))</f>
        <v>0</v>
      </c>
      <c r="DV25" s="78">
        <f t="shared" ref="DV25:DV30" si="49">IF(DU25=0,0,IF(DV$2&gt;$D25,0,DU25+1))</f>
        <v>0</v>
      </c>
      <c r="DW25" s="78">
        <f t="shared" ref="DW25:DW30" si="50">IF(DV25=0,0,IF(DW$2&gt;$D25,0,DV25+1))</f>
        <v>0</v>
      </c>
      <c r="DX25" s="78">
        <f t="shared" ref="DX25:DX30" si="51">IF(DW25=0,0,IF(DX$2&gt;$D25,0,DW25+1))</f>
        <v>0</v>
      </c>
      <c r="DY25" s="78">
        <f t="shared" ref="DY25:DY30" si="52">IF(DX25=0,0,IF(DY$2&gt;$D25,0,DX25+1))</f>
        <v>0</v>
      </c>
      <c r="DZ25" s="78">
        <f t="shared" ref="DZ25:DZ30" si="53">IF(DY25=0,0,IF(DZ$2&gt;$D25,0,DY25+1))</f>
        <v>0</v>
      </c>
      <c r="EA25" s="78">
        <f t="shared" ref="EA25:EA30" si="54">IF(DZ25=0,0,IF(EA$2&gt;$D25,0,DZ25+1))</f>
        <v>0</v>
      </c>
      <c r="EB25" s="78">
        <f t="shared" ref="EB25:EB30" si="55">IF(EA25=0,0,IF(EB$2&gt;$D25,0,EA25+1))</f>
        <v>0</v>
      </c>
      <c r="EC25" s="79">
        <f t="shared" ref="EC25:EC30" si="56">IF(EB25=0,0,IF(EC$2&gt;$D25,0,EB25+1))</f>
        <v>0</v>
      </c>
    </row>
    <row r="26" spans="1:133" ht="37" customHeight="1" x14ac:dyDescent="0.45">
      <c r="A26" s="70">
        <v>27</v>
      </c>
      <c r="B26" s="81" t="s">
        <v>146</v>
      </c>
      <c r="C26" s="71" t="str">
        <f>INDEX(Data!$D$3:$D$29,MATCH(emisie_ostatné!A26,Data!$A$3:$A$29,0))</f>
        <v>Rekonštrukcia horúcovodného potrubia vetiev Zvolen-Sekier a Zvolen-Zlatý Potok /časť SO 300 HV Rozvod Zvolen-Sekier</v>
      </c>
      <c r="D26" s="72">
        <f>INDEX(Data!$M$3:$M$29,MATCH(emisie_ostatné!A26,Data!$A$3:$A$29,0))</f>
        <v>30</v>
      </c>
      <c r="E26" s="72" t="str">
        <f>INDEX(Data!$J$3:$J$29,MATCH(emisie_ostatné!A26,Data!$A$3:$A$29,0))</f>
        <v>2024 - 2026</v>
      </c>
      <c r="F26" s="72">
        <f>INDEX(Data!$O$3:$O$29,MATCH(emisie_ostatné!A26,Data!$A$3:$A$29,0))</f>
        <v>-0.27100000000000002</v>
      </c>
      <c r="G26" s="72">
        <f>INDEX(Data!$P$3:$P$29,MATCH(emisie_ostatné!A26,Data!$A$3:$A$29,0))</f>
        <v>-1E-3</v>
      </c>
      <c r="H26" s="72">
        <f>INDEX(Data!$Q$3:$Q$29,MATCH(emisie_ostatné!A26,Data!$A$3:$A$29,0))</f>
        <v>0</v>
      </c>
      <c r="I26" s="72">
        <f>INDEX(Data!$R$3:$R$29,MATCH(emisie_ostatné!A26,Data!$A$3:$A$29,0))</f>
        <v>0</v>
      </c>
      <c r="J26" s="72">
        <f>INDEX(Data!$S$3:$S$29,MATCH(emisie_ostatné!A26,Data!$A$3:$A$29,0))</f>
        <v>-4.0000000000000001E-3</v>
      </c>
      <c r="K26" s="74">
        <f>INDEX(Data!$T$3:$T$29,MATCH(emisie_ostatné!A26,Data!$A$3:$A$29,0))</f>
        <v>0</v>
      </c>
      <c r="L26" s="73">
        <f>($F26*IF(LEN($E26)=4,HLOOKUP($E26+L$2,Vychodiská!$J$9:$BH$15,2,0),HLOOKUP(VALUE(RIGHT($E26,4))+L$2,Vychodiská!$J$9:$BH$15,2,0)))*-1+($G26*IF(LEN($E26)=4,HLOOKUP($E26+L$2,Vychodiská!$J$9:$BH$15,3,0),HLOOKUP(VALUE(RIGHT($E26,4))+L$2,Vychodiská!$J$9:$BH$15,3,0)))*-1+($H26*IF(LEN($E26)=4,HLOOKUP($E26+L$2,Vychodiská!$J$9:$BH$15,4,0),HLOOKUP(VALUE(RIGHT($E26,4))+L$2,Vychodiská!$J$9:$BH$15,4,0)))*-1+($I26*IF(LEN($E26)=4,HLOOKUP($E26+L$2,Vychodiská!$J$9:$BH$15,5,0),HLOOKUP(VALUE(RIGHT($E26,4))+L$2,Vychodiská!$J$9:$BH$15,5,0)))*-1+($J26*IF(LEN($E26)=4,HLOOKUP($E26+L$2,Vychodiská!$J$9:$BH$15,6),HLOOKUP(VALUE(RIGHT($E26,4))+L$2,Vychodiská!$J$9:$BH$15,6,0)))*-1+($K26*IF(LEN($E26)=4,HLOOKUP($E26+L$2,Vychodiská!$J$9:$BH$15,7),HLOOKUP(VALUE(RIGHT($E26,4))+L$2,Vychodiská!$J$9:$BH$15,7,0)))*-1</f>
        <v>11476.574451930763</v>
      </c>
      <c r="M26" s="73">
        <f>($F26*IF(LEN($E26)=4,HLOOKUP($E26+M$2,Vychodiská!$J$9:$BH$15,2,0),HLOOKUP(VALUE(RIGHT($E26,4))+M$2,Vychodiská!$J$9:$BH$15,2,0)))*-1+($G26*IF(LEN($E26)=4,HLOOKUP($E26+M$2,Vychodiská!$J$9:$BH$15,3,0),HLOOKUP(VALUE(RIGHT($E26,4))+M$2,Vychodiská!$J$9:$BH$15,3,0)))*-1+($H26*IF(LEN($E26)=4,HLOOKUP($E26+M$2,Vychodiská!$J$9:$BH$15,4,0),HLOOKUP(VALUE(RIGHT($E26,4))+M$2,Vychodiská!$J$9:$BH$15,4,0)))*-1+($I26*IF(LEN($E26)=4,HLOOKUP($E26+M$2,Vychodiská!$J$9:$BH$15,5,0),HLOOKUP(VALUE(RIGHT($E26,4))+M$2,Vychodiská!$J$9:$BH$15,5,0)))*-1+($J26*IF(LEN($E26)=4,HLOOKUP($E26+M$2,Vychodiská!$J$9:$BH$15,6),HLOOKUP(VALUE(RIGHT($E26,4))+M$2,Vychodiská!$J$9:$BH$15,6,0)))*-1+($K26*IF(LEN($E26)=4,HLOOKUP($E26+M$2,Vychodiská!$J$9:$BH$15,7),HLOOKUP(VALUE(RIGHT($E26,4))+M$2,Vychodiská!$J$9:$BH$15,7,0)))*-1</f>
        <v>11671.676217613585</v>
      </c>
      <c r="N26" s="73">
        <f>($F26*IF(LEN($E26)=4,HLOOKUP($E26+N$2,Vychodiská!$J$9:$BH$15,2,0),HLOOKUP(VALUE(RIGHT($E26,4))+N$2,Vychodiská!$J$9:$BH$15,2,0)))*-1+($G26*IF(LEN($E26)=4,HLOOKUP($E26+N$2,Vychodiská!$J$9:$BH$15,3,0),HLOOKUP(VALUE(RIGHT($E26,4))+N$2,Vychodiská!$J$9:$BH$15,3,0)))*-1+($H26*IF(LEN($E26)=4,HLOOKUP($E26+N$2,Vychodiská!$J$9:$BH$15,4,0),HLOOKUP(VALUE(RIGHT($E26,4))+N$2,Vychodiská!$J$9:$BH$15,4,0)))*-1+($I26*IF(LEN($E26)=4,HLOOKUP($E26+N$2,Vychodiská!$J$9:$BH$15,5,0),HLOOKUP(VALUE(RIGHT($E26,4))+N$2,Vychodiská!$J$9:$BH$15,5,0)))*-1+($J26*IF(LEN($E26)=4,HLOOKUP($E26+N$2,Vychodiská!$J$9:$BH$15,6),HLOOKUP(VALUE(RIGHT($E26,4))+N$2,Vychodiská!$J$9:$BH$15,6,0)))*-1+($K26*IF(LEN($E26)=4,HLOOKUP($E26+N$2,Vychodiská!$J$9:$BH$15,7),HLOOKUP(VALUE(RIGHT($E26,4))+N$2,Vychodiská!$J$9:$BH$15,7,0)))*-1</f>
        <v>11870.094713313014</v>
      </c>
      <c r="O26" s="73">
        <f>($F26*IF(LEN($E26)=4,HLOOKUP($E26+O$2,Vychodiská!$J$9:$BH$15,2,0),HLOOKUP(VALUE(RIGHT($E26,4))+O$2,Vychodiská!$J$9:$BH$15,2,0)))*-1+($G26*IF(LEN($E26)=4,HLOOKUP($E26+O$2,Vychodiská!$J$9:$BH$15,3,0),HLOOKUP(VALUE(RIGHT($E26,4))+O$2,Vychodiská!$J$9:$BH$15,3,0)))*-1+($H26*IF(LEN($E26)=4,HLOOKUP($E26+O$2,Vychodiská!$J$9:$BH$15,4,0),HLOOKUP(VALUE(RIGHT($E26,4))+O$2,Vychodiská!$J$9:$BH$15,4,0)))*-1+($I26*IF(LEN($E26)=4,HLOOKUP($E26+O$2,Vychodiská!$J$9:$BH$15,5,0),HLOOKUP(VALUE(RIGHT($E26,4))+O$2,Vychodiská!$J$9:$BH$15,5,0)))*-1+($J26*IF(LEN($E26)=4,HLOOKUP($E26+O$2,Vychodiská!$J$9:$BH$15,6),HLOOKUP(VALUE(RIGHT($E26,4))+O$2,Vychodiská!$J$9:$BH$15,6,0)))*-1+($K26*IF(LEN($E26)=4,HLOOKUP($E26+O$2,Vychodiská!$J$9:$BH$15,7),HLOOKUP(VALUE(RIGHT($E26,4))+O$2,Vychodiská!$J$9:$BH$15,7,0)))*-1</f>
        <v>12071.886323439334</v>
      </c>
      <c r="P26" s="73">
        <f>($F26*IF(LEN($E26)=4,HLOOKUP($E26+P$2,Vychodiská!$J$9:$BH$15,2,0),HLOOKUP(VALUE(RIGHT($E26,4))+P$2,Vychodiská!$J$9:$BH$15,2,0)))*-1+($G26*IF(LEN($E26)=4,HLOOKUP($E26+P$2,Vychodiská!$J$9:$BH$15,3,0),HLOOKUP(VALUE(RIGHT($E26,4))+P$2,Vychodiská!$J$9:$BH$15,3,0)))*-1+($H26*IF(LEN($E26)=4,HLOOKUP($E26+P$2,Vychodiská!$J$9:$BH$15,4,0),HLOOKUP(VALUE(RIGHT($E26,4))+P$2,Vychodiská!$J$9:$BH$15,4,0)))*-1+($I26*IF(LEN($E26)=4,HLOOKUP($E26+P$2,Vychodiská!$J$9:$BH$15,5,0),HLOOKUP(VALUE(RIGHT($E26,4))+P$2,Vychodiská!$J$9:$BH$15,5,0)))*-1+($J26*IF(LEN($E26)=4,HLOOKUP($E26+P$2,Vychodiská!$J$9:$BH$15,6),HLOOKUP(VALUE(RIGHT($E26,4))+P$2,Vychodiská!$J$9:$BH$15,6,0)))*-1+($K26*IF(LEN($E26)=4,HLOOKUP($E26+P$2,Vychodiská!$J$9:$BH$15,7),HLOOKUP(VALUE(RIGHT($E26,4))+P$2,Vychodiská!$J$9:$BH$15,7,0)))*-1</f>
        <v>12216.748959320606</v>
      </c>
      <c r="Q26" s="73">
        <f>($F26*IF(LEN($E26)=4,HLOOKUP($E26+Q$2,Vychodiská!$J$9:$BH$15,2,0),HLOOKUP(VALUE(RIGHT($E26,4))+Q$2,Vychodiská!$J$9:$BH$15,2,0)))*-1+($G26*IF(LEN($E26)=4,HLOOKUP($E26+Q$2,Vychodiská!$J$9:$BH$15,3,0),HLOOKUP(VALUE(RIGHT($E26,4))+Q$2,Vychodiská!$J$9:$BH$15,3,0)))*-1+($H26*IF(LEN($E26)=4,HLOOKUP($E26+Q$2,Vychodiská!$J$9:$BH$15,4,0),HLOOKUP(VALUE(RIGHT($E26,4))+Q$2,Vychodiská!$J$9:$BH$15,4,0)))*-1+($I26*IF(LEN($E26)=4,HLOOKUP($E26+Q$2,Vychodiská!$J$9:$BH$15,5,0),HLOOKUP(VALUE(RIGHT($E26,4))+Q$2,Vychodiská!$J$9:$BH$15,5,0)))*-1+($J26*IF(LEN($E26)=4,HLOOKUP($E26+Q$2,Vychodiská!$J$9:$BH$15,6),HLOOKUP(VALUE(RIGHT($E26,4))+Q$2,Vychodiská!$J$9:$BH$15,6,0)))*-1+($K26*IF(LEN($E26)=4,HLOOKUP($E26+Q$2,Vychodiská!$J$9:$BH$15,7),HLOOKUP(VALUE(RIGHT($E26,4))+Q$2,Vychodiská!$J$9:$BH$15,7,0)))*-1</f>
        <v>12363.349946832453</v>
      </c>
      <c r="R26" s="73">
        <f>($F26*IF(LEN($E26)=4,HLOOKUP($E26+R$2,Vychodiská!$J$9:$BH$15,2,0),HLOOKUP(VALUE(RIGHT($E26,4))+R$2,Vychodiská!$J$9:$BH$15,2,0)))*-1+($G26*IF(LEN($E26)=4,HLOOKUP($E26+R$2,Vychodiská!$J$9:$BH$15,3,0),HLOOKUP(VALUE(RIGHT($E26,4))+R$2,Vychodiská!$J$9:$BH$15,3,0)))*-1+($H26*IF(LEN($E26)=4,HLOOKUP($E26+R$2,Vychodiská!$J$9:$BH$15,4,0),HLOOKUP(VALUE(RIGHT($E26,4))+R$2,Vychodiská!$J$9:$BH$15,4,0)))*-1+($I26*IF(LEN($E26)=4,HLOOKUP($E26+R$2,Vychodiská!$J$9:$BH$15,5,0),HLOOKUP(VALUE(RIGHT($E26,4))+R$2,Vychodiská!$J$9:$BH$15,5,0)))*-1+($J26*IF(LEN($E26)=4,HLOOKUP($E26+R$2,Vychodiská!$J$9:$BH$15,6),HLOOKUP(VALUE(RIGHT($E26,4))+R$2,Vychodiská!$J$9:$BH$15,6,0)))*-1+($K26*IF(LEN($E26)=4,HLOOKUP($E26+R$2,Vychodiská!$J$9:$BH$15,7),HLOOKUP(VALUE(RIGHT($E26,4))+R$2,Vychodiská!$J$9:$BH$15,7,0)))*-1</f>
        <v>12511.710146194444</v>
      </c>
      <c r="S26" s="73">
        <f>($F26*IF(LEN($E26)=4,HLOOKUP($E26+S$2,Vychodiská!$J$9:$BH$15,2,0),HLOOKUP(VALUE(RIGHT($E26,4))+S$2,Vychodiská!$J$9:$BH$15,2,0)))*-1+($G26*IF(LEN($E26)=4,HLOOKUP($E26+S$2,Vychodiská!$J$9:$BH$15,3,0),HLOOKUP(VALUE(RIGHT($E26,4))+S$2,Vychodiská!$J$9:$BH$15,3,0)))*-1+($H26*IF(LEN($E26)=4,HLOOKUP($E26+S$2,Vychodiská!$J$9:$BH$15,4,0),HLOOKUP(VALUE(RIGHT($E26,4))+S$2,Vychodiská!$J$9:$BH$15,4,0)))*-1+($I26*IF(LEN($E26)=4,HLOOKUP($E26+S$2,Vychodiská!$J$9:$BH$15,5,0),HLOOKUP(VALUE(RIGHT($E26,4))+S$2,Vychodiská!$J$9:$BH$15,5,0)))*-1+($J26*IF(LEN($E26)=4,HLOOKUP($E26+S$2,Vychodiská!$J$9:$BH$15,6),HLOOKUP(VALUE(RIGHT($E26,4))+S$2,Vychodiská!$J$9:$BH$15,6,0)))*-1+($K26*IF(LEN($E26)=4,HLOOKUP($E26+S$2,Vychodiská!$J$9:$BH$15,7),HLOOKUP(VALUE(RIGHT($E26,4))+S$2,Vychodiská!$J$9:$BH$15,7,0)))*-1</f>
        <v>12661.850667948778</v>
      </c>
      <c r="T26" s="73">
        <f>($F26*IF(LEN($E26)=4,HLOOKUP($E26+T$2,Vychodiská!$J$9:$BH$15,2,0),HLOOKUP(VALUE(RIGHT($E26,4))+T$2,Vychodiská!$J$9:$BH$15,2,0)))*-1+($G26*IF(LEN($E26)=4,HLOOKUP($E26+T$2,Vychodiská!$J$9:$BH$15,3,0),HLOOKUP(VALUE(RIGHT($E26,4))+T$2,Vychodiská!$J$9:$BH$15,3,0)))*-1+($H26*IF(LEN($E26)=4,HLOOKUP($E26+T$2,Vychodiská!$J$9:$BH$15,4,0),HLOOKUP(VALUE(RIGHT($E26,4))+T$2,Vychodiská!$J$9:$BH$15,4,0)))*-1+($I26*IF(LEN($E26)=4,HLOOKUP($E26+T$2,Vychodiská!$J$9:$BH$15,5,0),HLOOKUP(VALUE(RIGHT($E26,4))+T$2,Vychodiská!$J$9:$BH$15,5,0)))*-1+($J26*IF(LEN($E26)=4,HLOOKUP($E26+T$2,Vychodiská!$J$9:$BH$15,6),HLOOKUP(VALUE(RIGHT($E26,4))+T$2,Vychodiská!$J$9:$BH$15,6,0)))*-1+($K26*IF(LEN($E26)=4,HLOOKUP($E26+T$2,Vychodiská!$J$9:$BH$15,7),HLOOKUP(VALUE(RIGHT($E26,4))+T$2,Vychodiská!$J$9:$BH$15,7,0)))*-1</f>
        <v>12813.792875964164</v>
      </c>
      <c r="U26" s="73">
        <f>($F26*IF(LEN($E26)=4,HLOOKUP($E26+U$2,Vychodiská!$J$9:$BH$15,2,0),HLOOKUP(VALUE(RIGHT($E26,4))+U$2,Vychodiská!$J$9:$BH$15,2,0)))*-1+($G26*IF(LEN($E26)=4,HLOOKUP($E26+U$2,Vychodiská!$J$9:$BH$15,3,0),HLOOKUP(VALUE(RIGHT($E26,4))+U$2,Vychodiská!$J$9:$BH$15,3,0)))*-1+($H26*IF(LEN($E26)=4,HLOOKUP($E26+U$2,Vychodiská!$J$9:$BH$15,4,0),HLOOKUP(VALUE(RIGHT($E26,4))+U$2,Vychodiská!$J$9:$BH$15,4,0)))*-1+($I26*IF(LEN($E26)=4,HLOOKUP($E26+U$2,Vychodiská!$J$9:$BH$15,5,0),HLOOKUP(VALUE(RIGHT($E26,4))+U$2,Vychodiská!$J$9:$BH$15,5,0)))*-1+($J26*IF(LEN($E26)=4,HLOOKUP($E26+U$2,Vychodiská!$J$9:$BH$15,6),HLOOKUP(VALUE(RIGHT($E26,4))+U$2,Vychodiská!$J$9:$BH$15,6,0)))*-1+($K26*IF(LEN($E26)=4,HLOOKUP($E26+U$2,Vychodiská!$J$9:$BH$15,7),HLOOKUP(VALUE(RIGHT($E26,4))+U$2,Vychodiská!$J$9:$BH$15,7,0)))*-1</f>
        <v>12967.558390475733</v>
      </c>
      <c r="V26" s="73">
        <f>($F26*IF(LEN($E26)=4,HLOOKUP($E26+V$2,Vychodiská!$J$9:$BH$15,2,0),HLOOKUP(VALUE(RIGHT($E26,4))+V$2,Vychodiská!$J$9:$BH$15,2,0)))*-1+($G26*IF(LEN($E26)=4,HLOOKUP($E26+V$2,Vychodiská!$J$9:$BH$15,3,0),HLOOKUP(VALUE(RIGHT($E26,4))+V$2,Vychodiská!$J$9:$BH$15,3,0)))*-1+($H26*IF(LEN($E26)=4,HLOOKUP($E26+V$2,Vychodiská!$J$9:$BH$15,4,0),HLOOKUP(VALUE(RIGHT($E26,4))+V$2,Vychodiská!$J$9:$BH$15,4,0)))*-1+($I26*IF(LEN($E26)=4,HLOOKUP($E26+V$2,Vychodiská!$J$9:$BH$15,5,0),HLOOKUP(VALUE(RIGHT($E26,4))+V$2,Vychodiská!$J$9:$BH$15,5,0)))*-1+($J26*IF(LEN($E26)=4,HLOOKUP($E26+V$2,Vychodiská!$J$9:$BH$15,6),HLOOKUP(VALUE(RIGHT($E26,4))+V$2,Vychodiská!$J$9:$BH$15,6,0)))*-1+($K26*IF(LEN($E26)=4,HLOOKUP($E26+V$2,Vychodiská!$J$9:$BH$15,7),HLOOKUP(VALUE(RIGHT($E26,4))+V$2,Vychodiská!$J$9:$BH$15,7,0)))*-1</f>
        <v>13123.169091161442</v>
      </c>
      <c r="W26" s="73">
        <f>($F26*IF(LEN($E26)=4,HLOOKUP($E26+W$2,Vychodiská!$J$9:$BH$15,2,0),HLOOKUP(VALUE(RIGHT($E26,4))+W$2,Vychodiská!$J$9:$BH$15,2,0)))*-1+($G26*IF(LEN($E26)=4,HLOOKUP($E26+W$2,Vychodiská!$J$9:$BH$15,3,0),HLOOKUP(VALUE(RIGHT($E26,4))+W$2,Vychodiská!$J$9:$BH$15,3,0)))*-1+($H26*IF(LEN($E26)=4,HLOOKUP($E26+W$2,Vychodiská!$J$9:$BH$15,4,0),HLOOKUP(VALUE(RIGHT($E26,4))+W$2,Vychodiská!$J$9:$BH$15,4,0)))*-1+($I26*IF(LEN($E26)=4,HLOOKUP($E26+W$2,Vychodiská!$J$9:$BH$15,5,0),HLOOKUP(VALUE(RIGHT($E26,4))+W$2,Vychodiská!$J$9:$BH$15,5,0)))*-1+($J26*IF(LEN($E26)=4,HLOOKUP($E26+W$2,Vychodiská!$J$9:$BH$15,6),HLOOKUP(VALUE(RIGHT($E26,4))+W$2,Vychodiská!$J$9:$BH$15,6,0)))*-1+($K26*IF(LEN($E26)=4,HLOOKUP($E26+W$2,Vychodiská!$J$9:$BH$15,7),HLOOKUP(VALUE(RIGHT($E26,4))+W$2,Vychodiská!$J$9:$BH$15,7,0)))*-1</f>
        <v>13280.64712025538</v>
      </c>
      <c r="X26" s="73">
        <f>($F26*IF(LEN($E26)=4,HLOOKUP($E26+X$2,Vychodiská!$J$9:$BH$15,2,0),HLOOKUP(VALUE(RIGHT($E26,4))+X$2,Vychodiská!$J$9:$BH$15,2,0)))*-1+($G26*IF(LEN($E26)=4,HLOOKUP($E26+X$2,Vychodiská!$J$9:$BH$15,3,0),HLOOKUP(VALUE(RIGHT($E26,4))+X$2,Vychodiská!$J$9:$BH$15,3,0)))*-1+($H26*IF(LEN($E26)=4,HLOOKUP($E26+X$2,Vychodiská!$J$9:$BH$15,4,0),HLOOKUP(VALUE(RIGHT($E26,4))+X$2,Vychodiská!$J$9:$BH$15,4,0)))*-1+($I26*IF(LEN($E26)=4,HLOOKUP($E26+X$2,Vychodiská!$J$9:$BH$15,5,0),HLOOKUP(VALUE(RIGHT($E26,4))+X$2,Vychodiská!$J$9:$BH$15,5,0)))*-1+($J26*IF(LEN($E26)=4,HLOOKUP($E26+X$2,Vychodiská!$J$9:$BH$15,6),HLOOKUP(VALUE(RIGHT($E26,4))+X$2,Vychodiská!$J$9:$BH$15,6,0)))*-1+($K26*IF(LEN($E26)=4,HLOOKUP($E26+X$2,Vychodiská!$J$9:$BH$15,7),HLOOKUP(VALUE(RIGHT($E26,4))+X$2,Vychodiská!$J$9:$BH$15,7,0)))*-1</f>
        <v>13440.014885698445</v>
      </c>
      <c r="Y26" s="73">
        <f>($F26*IF(LEN($E26)=4,HLOOKUP($E26+Y$2,Vychodiská!$J$9:$BH$15,2,0),HLOOKUP(VALUE(RIGHT($E26,4))+Y$2,Vychodiská!$J$9:$BH$15,2,0)))*-1+($G26*IF(LEN($E26)=4,HLOOKUP($E26+Y$2,Vychodiská!$J$9:$BH$15,3,0),HLOOKUP(VALUE(RIGHT($E26,4))+Y$2,Vychodiská!$J$9:$BH$15,3,0)))*-1+($H26*IF(LEN($E26)=4,HLOOKUP($E26+Y$2,Vychodiská!$J$9:$BH$15,4,0),HLOOKUP(VALUE(RIGHT($E26,4))+Y$2,Vychodiská!$J$9:$BH$15,4,0)))*-1+($I26*IF(LEN($E26)=4,HLOOKUP($E26+Y$2,Vychodiská!$J$9:$BH$15,5,0),HLOOKUP(VALUE(RIGHT($E26,4))+Y$2,Vychodiská!$J$9:$BH$15,5,0)))*-1+($J26*IF(LEN($E26)=4,HLOOKUP($E26+Y$2,Vychodiská!$J$9:$BH$15,6),HLOOKUP(VALUE(RIGHT($E26,4))+Y$2,Vychodiská!$J$9:$BH$15,6,0)))*-1+($K26*IF(LEN($E26)=4,HLOOKUP($E26+Y$2,Vychodiská!$J$9:$BH$15,7),HLOOKUP(VALUE(RIGHT($E26,4))+Y$2,Vychodiská!$J$9:$BH$15,7,0)))*-1</f>
        <v>13601.295064326829</v>
      </c>
      <c r="Z26" s="73">
        <f>($F26*IF(LEN($E26)=4,HLOOKUP($E26+Z$2,Vychodiská!$J$9:$BH$15,2,0),HLOOKUP(VALUE(RIGHT($E26,4))+Z$2,Vychodiská!$J$9:$BH$15,2,0)))*-1+($G26*IF(LEN($E26)=4,HLOOKUP($E26+Z$2,Vychodiská!$J$9:$BH$15,3,0),HLOOKUP(VALUE(RIGHT($E26,4))+Z$2,Vychodiská!$J$9:$BH$15,3,0)))*-1+($H26*IF(LEN($E26)=4,HLOOKUP($E26+Z$2,Vychodiská!$J$9:$BH$15,4,0),HLOOKUP(VALUE(RIGHT($E26,4))+Z$2,Vychodiská!$J$9:$BH$15,4,0)))*-1+($I26*IF(LEN($E26)=4,HLOOKUP($E26+Z$2,Vychodiská!$J$9:$BH$15,5,0),HLOOKUP(VALUE(RIGHT($E26,4))+Z$2,Vychodiská!$J$9:$BH$15,5,0)))*-1+($J26*IF(LEN($E26)=4,HLOOKUP($E26+Z$2,Vychodiská!$J$9:$BH$15,6),HLOOKUP(VALUE(RIGHT($E26,4))+Z$2,Vychodiská!$J$9:$BH$15,6,0)))*-1+($K26*IF(LEN($E26)=4,HLOOKUP($E26+Z$2,Vychodiská!$J$9:$BH$15,7),HLOOKUP(VALUE(RIGHT($E26,4))+Z$2,Vychodiská!$J$9:$BH$15,7,0)))*-1</f>
        <v>13737.308014970096</v>
      </c>
      <c r="AA26" s="73">
        <f>($F26*IF(LEN($E26)=4,HLOOKUP($E26+AA$2,Vychodiská!$J$9:$BH$15,2,0),HLOOKUP(VALUE(RIGHT($E26,4))+AA$2,Vychodiská!$J$9:$BH$15,2,0)))*-1+($G26*IF(LEN($E26)=4,HLOOKUP($E26+AA$2,Vychodiská!$J$9:$BH$15,3,0),HLOOKUP(VALUE(RIGHT($E26,4))+AA$2,Vychodiská!$J$9:$BH$15,3,0)))*-1+($H26*IF(LEN($E26)=4,HLOOKUP($E26+AA$2,Vychodiská!$J$9:$BH$15,4,0),HLOOKUP(VALUE(RIGHT($E26,4))+AA$2,Vychodiská!$J$9:$BH$15,4,0)))*-1+($I26*IF(LEN($E26)=4,HLOOKUP($E26+AA$2,Vychodiská!$J$9:$BH$15,5,0),HLOOKUP(VALUE(RIGHT($E26,4))+AA$2,Vychodiská!$J$9:$BH$15,5,0)))*-1+($J26*IF(LEN($E26)=4,HLOOKUP($E26+AA$2,Vychodiská!$J$9:$BH$15,6),HLOOKUP(VALUE(RIGHT($E26,4))+AA$2,Vychodiská!$J$9:$BH$15,6,0)))*-1+($K26*IF(LEN($E26)=4,HLOOKUP($E26+AA$2,Vychodiská!$J$9:$BH$15,7),HLOOKUP(VALUE(RIGHT($E26,4))+AA$2,Vychodiská!$J$9:$BH$15,7,0)))*-1</f>
        <v>13874.681095119797</v>
      </c>
      <c r="AB26" s="73">
        <f>($F26*IF(LEN($E26)=4,HLOOKUP($E26+AB$2,Vychodiská!$J$9:$BH$15,2,0),HLOOKUP(VALUE(RIGHT($E26,4))+AB$2,Vychodiská!$J$9:$BH$15,2,0)))*-1+($G26*IF(LEN($E26)=4,HLOOKUP($E26+AB$2,Vychodiská!$J$9:$BH$15,3,0),HLOOKUP(VALUE(RIGHT($E26,4))+AB$2,Vychodiská!$J$9:$BH$15,3,0)))*-1+($H26*IF(LEN($E26)=4,HLOOKUP($E26+AB$2,Vychodiská!$J$9:$BH$15,4,0),HLOOKUP(VALUE(RIGHT($E26,4))+AB$2,Vychodiská!$J$9:$BH$15,4,0)))*-1+($I26*IF(LEN($E26)=4,HLOOKUP($E26+AB$2,Vychodiská!$J$9:$BH$15,5,0),HLOOKUP(VALUE(RIGHT($E26,4))+AB$2,Vychodiská!$J$9:$BH$15,5,0)))*-1+($J26*IF(LEN($E26)=4,HLOOKUP($E26+AB$2,Vychodiská!$J$9:$BH$15,6),HLOOKUP(VALUE(RIGHT($E26,4))+AB$2,Vychodiská!$J$9:$BH$15,6,0)))*-1+($K26*IF(LEN($E26)=4,HLOOKUP($E26+AB$2,Vychodiská!$J$9:$BH$15,7),HLOOKUP(VALUE(RIGHT($E26,4))+AB$2,Vychodiská!$J$9:$BH$15,7,0)))*-1</f>
        <v>14013.427906070994</v>
      </c>
      <c r="AC26" s="73">
        <f>($F26*IF(LEN($E26)=4,HLOOKUP($E26+AC$2,Vychodiská!$J$9:$BH$15,2,0),HLOOKUP(VALUE(RIGHT($E26,4))+AC$2,Vychodiská!$J$9:$BH$15,2,0)))*-1+($G26*IF(LEN($E26)=4,HLOOKUP($E26+AC$2,Vychodiská!$J$9:$BH$15,3,0),HLOOKUP(VALUE(RIGHT($E26,4))+AC$2,Vychodiská!$J$9:$BH$15,3,0)))*-1+($H26*IF(LEN($E26)=4,HLOOKUP($E26+AC$2,Vychodiská!$J$9:$BH$15,4,0),HLOOKUP(VALUE(RIGHT($E26,4))+AC$2,Vychodiská!$J$9:$BH$15,4,0)))*-1+($I26*IF(LEN($E26)=4,HLOOKUP($E26+AC$2,Vychodiská!$J$9:$BH$15,5,0),HLOOKUP(VALUE(RIGHT($E26,4))+AC$2,Vychodiská!$J$9:$BH$15,5,0)))*-1+($J26*IF(LEN($E26)=4,HLOOKUP($E26+AC$2,Vychodiská!$J$9:$BH$15,6),HLOOKUP(VALUE(RIGHT($E26,4))+AC$2,Vychodiská!$J$9:$BH$15,6,0)))*-1+($K26*IF(LEN($E26)=4,HLOOKUP($E26+AC$2,Vychodiská!$J$9:$BH$15,7),HLOOKUP(VALUE(RIGHT($E26,4))+AC$2,Vychodiská!$J$9:$BH$15,7,0)))*-1</f>
        <v>14153.562185131705</v>
      </c>
      <c r="AD26" s="73">
        <f>($F26*IF(LEN($E26)=4,HLOOKUP($E26+AD$2,Vychodiská!$J$9:$BH$15,2,0),HLOOKUP(VALUE(RIGHT($E26,4))+AD$2,Vychodiská!$J$9:$BH$15,2,0)))*-1+($G26*IF(LEN($E26)=4,HLOOKUP($E26+AD$2,Vychodiská!$J$9:$BH$15,3,0),HLOOKUP(VALUE(RIGHT($E26,4))+AD$2,Vychodiská!$J$9:$BH$15,3,0)))*-1+($H26*IF(LEN($E26)=4,HLOOKUP($E26+AD$2,Vychodiská!$J$9:$BH$15,4,0),HLOOKUP(VALUE(RIGHT($E26,4))+AD$2,Vychodiská!$J$9:$BH$15,4,0)))*-1+($I26*IF(LEN($E26)=4,HLOOKUP($E26+AD$2,Vychodiská!$J$9:$BH$15,5,0),HLOOKUP(VALUE(RIGHT($E26,4))+AD$2,Vychodiská!$J$9:$BH$15,5,0)))*-1+($J26*IF(LEN($E26)=4,HLOOKUP($E26+AD$2,Vychodiská!$J$9:$BH$15,6),HLOOKUP(VALUE(RIGHT($E26,4))+AD$2,Vychodiská!$J$9:$BH$15,6,0)))*-1+($K26*IF(LEN($E26)=4,HLOOKUP($E26+AD$2,Vychodiská!$J$9:$BH$15,7),HLOOKUP(VALUE(RIGHT($E26,4))+AD$2,Vychodiská!$J$9:$BH$15,7,0)))*-1</f>
        <v>14295.09780698302</v>
      </c>
      <c r="AE26" s="73">
        <f>($F26*IF(LEN($E26)=4,HLOOKUP($E26+AE$2,Vychodiská!$J$9:$BH$15,2,0),HLOOKUP(VALUE(RIGHT($E26,4))+AE$2,Vychodiská!$J$9:$BH$15,2,0)))*-1+($G26*IF(LEN($E26)=4,HLOOKUP($E26+AE$2,Vychodiská!$J$9:$BH$15,3,0),HLOOKUP(VALUE(RIGHT($E26,4))+AE$2,Vychodiská!$J$9:$BH$15,3,0)))*-1+($H26*IF(LEN($E26)=4,HLOOKUP($E26+AE$2,Vychodiská!$J$9:$BH$15,4,0),HLOOKUP(VALUE(RIGHT($E26,4))+AE$2,Vychodiská!$J$9:$BH$15,4,0)))*-1+($I26*IF(LEN($E26)=4,HLOOKUP($E26+AE$2,Vychodiská!$J$9:$BH$15,5,0),HLOOKUP(VALUE(RIGHT($E26,4))+AE$2,Vychodiská!$J$9:$BH$15,5,0)))*-1+($J26*IF(LEN($E26)=4,HLOOKUP($E26+AE$2,Vychodiská!$J$9:$BH$15,6),HLOOKUP(VALUE(RIGHT($E26,4))+AE$2,Vychodiská!$J$9:$BH$15,6,0)))*-1+($K26*IF(LEN($E26)=4,HLOOKUP($E26+AE$2,Vychodiská!$J$9:$BH$15,7),HLOOKUP(VALUE(RIGHT($E26,4))+AE$2,Vychodiská!$J$9:$BH$15,7,0)))*-1</f>
        <v>14438.048785052852</v>
      </c>
      <c r="AF26" s="73">
        <f>($F26*IF(LEN($E26)=4,HLOOKUP($E26+AF$2,Vychodiská!$J$9:$BH$15,2,0),HLOOKUP(VALUE(RIGHT($E26,4))+AF$2,Vychodiská!$J$9:$BH$15,2,0)))*-1+($G26*IF(LEN($E26)=4,HLOOKUP($E26+AF$2,Vychodiská!$J$9:$BH$15,3,0),HLOOKUP(VALUE(RIGHT($E26,4))+AF$2,Vychodiská!$J$9:$BH$15,3,0)))*-1+($H26*IF(LEN($E26)=4,HLOOKUP($E26+AF$2,Vychodiská!$J$9:$BH$15,4,0),HLOOKUP(VALUE(RIGHT($E26,4))+AF$2,Vychodiská!$J$9:$BH$15,4,0)))*-1+($I26*IF(LEN($E26)=4,HLOOKUP($E26+AF$2,Vychodiská!$J$9:$BH$15,5,0),HLOOKUP(VALUE(RIGHT($E26,4))+AF$2,Vychodiská!$J$9:$BH$15,5,0)))*-1+($J26*IF(LEN($E26)=4,HLOOKUP($E26+AF$2,Vychodiská!$J$9:$BH$15,6),HLOOKUP(VALUE(RIGHT($E26,4))+AF$2,Vychodiská!$J$9:$BH$15,6,0)))*-1+($K26*IF(LEN($E26)=4,HLOOKUP($E26+AF$2,Vychodiská!$J$9:$BH$15,7),HLOOKUP(VALUE(RIGHT($E26,4))+AF$2,Vychodiská!$J$9:$BH$15,7,0)))*-1</f>
        <v>14582.429272903379</v>
      </c>
      <c r="AG26" s="73">
        <f>($F26*IF(LEN($E26)=4,HLOOKUP($E26+AG$2,Vychodiská!$J$9:$BH$15,2,0),HLOOKUP(VALUE(RIGHT($E26,4))+AG$2,Vychodiská!$J$9:$BH$15,2,0)))*-1+($G26*IF(LEN($E26)=4,HLOOKUP($E26+AG$2,Vychodiská!$J$9:$BH$15,3,0),HLOOKUP(VALUE(RIGHT($E26,4))+AG$2,Vychodiská!$J$9:$BH$15,3,0)))*-1+($H26*IF(LEN($E26)=4,HLOOKUP($E26+AG$2,Vychodiská!$J$9:$BH$15,4,0),HLOOKUP(VALUE(RIGHT($E26,4))+AG$2,Vychodiská!$J$9:$BH$15,4,0)))*-1+($I26*IF(LEN($E26)=4,HLOOKUP($E26+AG$2,Vychodiská!$J$9:$BH$15,5,0),HLOOKUP(VALUE(RIGHT($E26,4))+AG$2,Vychodiská!$J$9:$BH$15,5,0)))*-1+($J26*IF(LEN($E26)=4,HLOOKUP($E26+AG$2,Vychodiská!$J$9:$BH$15,6),HLOOKUP(VALUE(RIGHT($E26,4))+AG$2,Vychodiská!$J$9:$BH$15,6,0)))*-1+($K26*IF(LEN($E26)=4,HLOOKUP($E26+AG$2,Vychodiská!$J$9:$BH$15,7),HLOOKUP(VALUE(RIGHT($E26,4))+AG$2,Vychodiská!$J$9:$BH$15,7,0)))*-1</f>
        <v>14728.253565632414</v>
      </c>
      <c r="AH26" s="73">
        <f>($F26*IF(LEN($E26)=4,HLOOKUP($E26+AH$2,Vychodiská!$J$9:$BH$15,2,0),HLOOKUP(VALUE(RIGHT($E26,4))+AH$2,Vychodiská!$J$9:$BH$15,2,0)))*-1+($G26*IF(LEN($E26)=4,HLOOKUP($E26+AH$2,Vychodiská!$J$9:$BH$15,3,0),HLOOKUP(VALUE(RIGHT($E26,4))+AH$2,Vychodiská!$J$9:$BH$15,3,0)))*-1+($H26*IF(LEN($E26)=4,HLOOKUP($E26+AH$2,Vychodiská!$J$9:$BH$15,4,0),HLOOKUP(VALUE(RIGHT($E26,4))+AH$2,Vychodiská!$J$9:$BH$15,4,0)))*-1+($I26*IF(LEN($E26)=4,HLOOKUP($E26+AH$2,Vychodiská!$J$9:$BH$15,5,0),HLOOKUP(VALUE(RIGHT($E26,4))+AH$2,Vychodiská!$J$9:$BH$15,5,0)))*-1+($J26*IF(LEN($E26)=4,HLOOKUP($E26+AH$2,Vychodiská!$J$9:$BH$15,6),HLOOKUP(VALUE(RIGHT($E26,4))+AH$2,Vychodiská!$J$9:$BH$15,6,0)))*-1+($K26*IF(LEN($E26)=4,HLOOKUP($E26+AH$2,Vychodiská!$J$9:$BH$15,7),HLOOKUP(VALUE(RIGHT($E26,4))+AH$2,Vychodiská!$J$9:$BH$15,7,0)))*-1</f>
        <v>14875.536101288739</v>
      </c>
      <c r="AI26" s="73">
        <f>($F26*IF(LEN($E26)=4,HLOOKUP($E26+AI$2,Vychodiská!$J$9:$BH$15,2,0),HLOOKUP(VALUE(RIGHT($E26,4))+AI$2,Vychodiská!$J$9:$BH$15,2,0)))*-1+($G26*IF(LEN($E26)=4,HLOOKUP($E26+AI$2,Vychodiská!$J$9:$BH$15,3,0),HLOOKUP(VALUE(RIGHT($E26,4))+AI$2,Vychodiská!$J$9:$BH$15,3,0)))*-1+($H26*IF(LEN($E26)=4,HLOOKUP($E26+AI$2,Vychodiská!$J$9:$BH$15,4,0),HLOOKUP(VALUE(RIGHT($E26,4))+AI$2,Vychodiská!$J$9:$BH$15,4,0)))*-1+($I26*IF(LEN($E26)=4,HLOOKUP($E26+AI$2,Vychodiská!$J$9:$BH$15,5,0),HLOOKUP(VALUE(RIGHT($E26,4))+AI$2,Vychodiská!$J$9:$BH$15,5,0)))*-1+($J26*IF(LEN($E26)=4,HLOOKUP($E26+AI$2,Vychodiská!$J$9:$BH$15,6),HLOOKUP(VALUE(RIGHT($E26,4))+AI$2,Vychodiská!$J$9:$BH$15,6,0)))*-1+($K26*IF(LEN($E26)=4,HLOOKUP($E26+AI$2,Vychodiská!$J$9:$BH$15,7),HLOOKUP(VALUE(RIGHT($E26,4))+AI$2,Vychodiská!$J$9:$BH$15,7,0)))*-1</f>
        <v>15024.291462301624</v>
      </c>
      <c r="AJ26" s="73">
        <f>($F26*IF(LEN($E26)=4,HLOOKUP($E26+AJ$2,Vychodiská!$J$9:$BH$15,2,0),HLOOKUP(VALUE(RIGHT($E26,4))+AJ$2,Vychodiská!$J$9:$BH$15,2,0)))*-1+($G26*IF(LEN($E26)=4,HLOOKUP($E26+AJ$2,Vychodiská!$J$9:$BH$15,3,0),HLOOKUP(VALUE(RIGHT($E26,4))+AJ$2,Vychodiská!$J$9:$BH$15,3,0)))*-1+($H26*IF(LEN($E26)=4,HLOOKUP($E26+AJ$2,Vychodiská!$J$9:$BH$15,4,0),HLOOKUP(VALUE(RIGHT($E26,4))+AJ$2,Vychodiská!$J$9:$BH$15,4,0)))*-1+($I26*IF(LEN($E26)=4,HLOOKUP($E26+AJ$2,Vychodiská!$J$9:$BH$15,5,0),HLOOKUP(VALUE(RIGHT($E26,4))+AJ$2,Vychodiská!$J$9:$BH$15,5,0)))*-1+($J26*IF(LEN($E26)=4,HLOOKUP($E26+AJ$2,Vychodiská!$J$9:$BH$15,6),HLOOKUP(VALUE(RIGHT($E26,4))+AJ$2,Vychodiská!$J$9:$BH$15,6,0)))*-1+($K26*IF(LEN($E26)=4,HLOOKUP($E26+AJ$2,Vychodiská!$J$9:$BH$15,7),HLOOKUP(VALUE(RIGHT($E26,4))+AJ$2,Vychodiská!$J$9:$BH$15,7,0)))*-1</f>
        <v>15219.607251311545</v>
      </c>
      <c r="AK26" s="73">
        <f>($F26*IF(LEN($E26)=4,HLOOKUP($E26+AK$2,Vychodiská!$J$9:$BH$15,2,0),HLOOKUP(VALUE(RIGHT($E26,4))+AK$2,Vychodiská!$J$9:$BH$15,2,0)))*-1+($G26*IF(LEN($E26)=4,HLOOKUP($E26+AK$2,Vychodiská!$J$9:$BH$15,3,0),HLOOKUP(VALUE(RIGHT($E26,4))+AK$2,Vychodiská!$J$9:$BH$15,3,0)))*-1+($H26*IF(LEN($E26)=4,HLOOKUP($E26+AK$2,Vychodiská!$J$9:$BH$15,4,0),HLOOKUP(VALUE(RIGHT($E26,4))+AK$2,Vychodiská!$J$9:$BH$15,4,0)))*-1+($I26*IF(LEN($E26)=4,HLOOKUP($E26+AK$2,Vychodiská!$J$9:$BH$15,5,0),HLOOKUP(VALUE(RIGHT($E26,4))+AK$2,Vychodiská!$J$9:$BH$15,5,0)))*-1+($J26*IF(LEN($E26)=4,HLOOKUP($E26+AK$2,Vychodiská!$J$9:$BH$15,6),HLOOKUP(VALUE(RIGHT($E26,4))+AK$2,Vychodiská!$J$9:$BH$15,6,0)))*-1+($K26*IF(LEN($E26)=4,HLOOKUP($E26+AK$2,Vychodiská!$J$9:$BH$15,7),HLOOKUP(VALUE(RIGHT($E26,4))+AK$2,Vychodiská!$J$9:$BH$15,7,0)))*-1</f>
        <v>15417.462145578593</v>
      </c>
      <c r="AL26" s="73">
        <f>($F26*IF(LEN($E26)=4,HLOOKUP($E26+AL$2,Vychodiská!$J$9:$BH$15,2,0),HLOOKUP(VALUE(RIGHT($E26,4))+AL$2,Vychodiská!$J$9:$BH$15,2,0)))*-1+($G26*IF(LEN($E26)=4,HLOOKUP($E26+AL$2,Vychodiská!$J$9:$BH$15,3,0),HLOOKUP(VALUE(RIGHT($E26,4))+AL$2,Vychodiská!$J$9:$BH$15,3,0)))*-1+($H26*IF(LEN($E26)=4,HLOOKUP($E26+AL$2,Vychodiská!$J$9:$BH$15,4,0),HLOOKUP(VALUE(RIGHT($E26,4))+AL$2,Vychodiská!$J$9:$BH$15,4,0)))*-1+($I26*IF(LEN($E26)=4,HLOOKUP($E26+AL$2,Vychodiská!$J$9:$BH$15,5,0),HLOOKUP(VALUE(RIGHT($E26,4))+AL$2,Vychodiská!$J$9:$BH$15,5,0)))*-1+($J26*IF(LEN($E26)=4,HLOOKUP($E26+AL$2,Vychodiská!$J$9:$BH$15,6),HLOOKUP(VALUE(RIGHT($E26,4))+AL$2,Vychodiská!$J$9:$BH$15,6,0)))*-1+($K26*IF(LEN($E26)=4,HLOOKUP($E26+AL$2,Vychodiská!$J$9:$BH$15,7),HLOOKUP(VALUE(RIGHT($E26,4))+AL$2,Vychodiská!$J$9:$BH$15,7,0)))*-1</f>
        <v>15617.889153471111</v>
      </c>
      <c r="AM26" s="73">
        <f>($F26*IF(LEN($E26)=4,HLOOKUP($E26+AM$2,Vychodiská!$J$9:$BH$15,2,0),HLOOKUP(VALUE(RIGHT($E26,4))+AM$2,Vychodiská!$J$9:$BH$15,2,0)))*-1+($G26*IF(LEN($E26)=4,HLOOKUP($E26+AM$2,Vychodiská!$J$9:$BH$15,3,0),HLOOKUP(VALUE(RIGHT($E26,4))+AM$2,Vychodiská!$J$9:$BH$15,3,0)))*-1+($H26*IF(LEN($E26)=4,HLOOKUP($E26+AM$2,Vychodiská!$J$9:$BH$15,4,0),HLOOKUP(VALUE(RIGHT($E26,4))+AM$2,Vychodiská!$J$9:$BH$15,4,0)))*-1+($I26*IF(LEN($E26)=4,HLOOKUP($E26+AM$2,Vychodiská!$J$9:$BH$15,5,0),HLOOKUP(VALUE(RIGHT($E26,4))+AM$2,Vychodiská!$J$9:$BH$15,5,0)))*-1+($J26*IF(LEN($E26)=4,HLOOKUP($E26+AM$2,Vychodiská!$J$9:$BH$15,6),HLOOKUP(VALUE(RIGHT($E26,4))+AM$2,Vychodiská!$J$9:$BH$15,6,0)))*-1+($K26*IF(LEN($E26)=4,HLOOKUP($E26+AM$2,Vychodiská!$J$9:$BH$15,7),HLOOKUP(VALUE(RIGHT($E26,4))+AM$2,Vychodiská!$J$9:$BH$15,7,0)))*-1</f>
        <v>15820.921712466235</v>
      </c>
      <c r="AN26" s="73">
        <f>($F26*IF(LEN($E26)=4,HLOOKUP($E26+AN$2,Vychodiská!$J$9:$BH$15,2,0),HLOOKUP(VALUE(RIGHT($E26,4))+AN$2,Vychodiská!$J$9:$BH$15,2,0)))*-1+($G26*IF(LEN($E26)=4,HLOOKUP($E26+AN$2,Vychodiská!$J$9:$BH$15,3,0),HLOOKUP(VALUE(RIGHT($E26,4))+AN$2,Vychodiská!$J$9:$BH$15,3,0)))*-1+($H26*IF(LEN($E26)=4,HLOOKUP($E26+AN$2,Vychodiská!$J$9:$BH$15,4,0),HLOOKUP(VALUE(RIGHT($E26,4))+AN$2,Vychodiská!$J$9:$BH$15,4,0)))*-1+($I26*IF(LEN($E26)=4,HLOOKUP($E26+AN$2,Vychodiská!$J$9:$BH$15,5,0),HLOOKUP(VALUE(RIGHT($E26,4))+AN$2,Vychodiská!$J$9:$BH$15,5,0)))*-1+($J26*IF(LEN($E26)=4,HLOOKUP($E26+AN$2,Vychodiská!$J$9:$BH$15,6),HLOOKUP(VALUE(RIGHT($E26,4))+AN$2,Vychodiská!$J$9:$BH$15,6,0)))*-1+($K26*IF(LEN($E26)=4,HLOOKUP($E26+AN$2,Vychodiská!$J$9:$BH$15,7),HLOOKUP(VALUE(RIGHT($E26,4))+AN$2,Vychodiská!$J$9:$BH$15,7,0)))*-1</f>
        <v>16026.593694728295</v>
      </c>
      <c r="AO26" s="74">
        <f>($F26*IF(LEN($E26)=4,HLOOKUP($E26+AO$2,Vychodiská!$J$9:$BH$15,2,0),HLOOKUP(VALUE(RIGHT($E26,4))+AO$2,Vychodiská!$J$9:$BH$15,2,0)))*-1+($G26*IF(LEN($E26)=4,HLOOKUP($E26+AO$2,Vychodiská!$J$9:$BH$15,3,0),HLOOKUP(VALUE(RIGHT($E26,4))+AO$2,Vychodiská!$J$9:$BH$15,3,0)))*-1+($H26*IF(LEN($E26)=4,HLOOKUP($E26+AO$2,Vychodiská!$J$9:$BH$15,4,0),HLOOKUP(VALUE(RIGHT($E26,4))+AO$2,Vychodiská!$J$9:$BH$15,4,0)))*-1+($I26*IF(LEN($E26)=4,HLOOKUP($E26+AO$2,Vychodiská!$J$9:$BH$15,5,0),HLOOKUP(VALUE(RIGHT($E26,4))+AO$2,Vychodiská!$J$9:$BH$15,5,0)))*-1+($J26*IF(LEN($E26)=4,HLOOKUP($E26+AO$2,Vychodiská!$J$9:$BH$15,6),HLOOKUP(VALUE(RIGHT($E26,4))+AO$2,Vychodiská!$J$9:$BH$15,6,0)))*-1+($K26*IF(LEN($E26)=4,HLOOKUP($E26+AO$2,Vychodiská!$J$9:$BH$15,7),HLOOKUP(VALUE(RIGHT($E26,4))+AO$2,Vychodiská!$J$9:$BH$15,7,0)))*-1</f>
        <v>16234.939412759762</v>
      </c>
      <c r="AP26" s="73">
        <f t="shared" si="25"/>
        <v>11476.574451930763</v>
      </c>
      <c r="AQ26" s="73">
        <f>SUM($L26:M26)</f>
        <v>23148.250669544348</v>
      </c>
      <c r="AR26" s="73">
        <f>SUM($L26:N26)</f>
        <v>35018.345382857362</v>
      </c>
      <c r="AS26" s="73">
        <f>SUM($L26:O26)</f>
        <v>47090.231706296698</v>
      </c>
      <c r="AT26" s="73">
        <f>SUM($L26:P26)</f>
        <v>59306.980665617302</v>
      </c>
      <c r="AU26" s="73">
        <f>SUM($L26:Q26)</f>
        <v>71670.330612449761</v>
      </c>
      <c r="AV26" s="73">
        <f>SUM($L26:R26)</f>
        <v>84182.040758644202</v>
      </c>
      <c r="AW26" s="73">
        <f>SUM($L26:S26)</f>
        <v>96843.891426592978</v>
      </c>
      <c r="AX26" s="73">
        <f>SUM($L26:T26)</f>
        <v>109657.68430255714</v>
      </c>
      <c r="AY26" s="73">
        <f>SUM($L26:U26)</f>
        <v>122625.24269303288</v>
      </c>
      <c r="AZ26" s="73">
        <f>SUM($L26:V26)</f>
        <v>135748.41178419432</v>
      </c>
      <c r="BA26" s="73">
        <f>SUM($L26:W26)</f>
        <v>149029.05890444969</v>
      </c>
      <c r="BB26" s="73">
        <f>SUM($L26:X26)</f>
        <v>162469.07379014813</v>
      </c>
      <c r="BC26" s="73">
        <f>SUM($L26:Y26)</f>
        <v>176070.36885447497</v>
      </c>
      <c r="BD26" s="73">
        <f>SUM($L26:Z26)</f>
        <v>189807.67686944507</v>
      </c>
      <c r="BE26" s="73">
        <f>SUM($L26:AA26)</f>
        <v>203682.35796456487</v>
      </c>
      <c r="BF26" s="73">
        <f>SUM($L26:AB26)</f>
        <v>217695.78587063585</v>
      </c>
      <c r="BG26" s="73">
        <f>SUM($L26:AC26)</f>
        <v>231849.34805576756</v>
      </c>
      <c r="BH26" s="73">
        <f>SUM($L26:AD26)</f>
        <v>246144.44586275058</v>
      </c>
      <c r="BI26" s="73">
        <f>SUM($L26:AE26)</f>
        <v>260582.49464780343</v>
      </c>
      <c r="BJ26" s="73">
        <f>SUM($L26:AF26)</f>
        <v>275164.92392070679</v>
      </c>
      <c r="BK26" s="73">
        <f>SUM($L26:AG26)</f>
        <v>289893.17748633918</v>
      </c>
      <c r="BL26" s="73">
        <f>SUM($L26:AH26)</f>
        <v>304768.71358762792</v>
      </c>
      <c r="BM26" s="73">
        <f>SUM($L26:AI26)</f>
        <v>319793.00504992955</v>
      </c>
      <c r="BN26" s="73">
        <f>SUM($L26:AJ26)</f>
        <v>335012.61230124108</v>
      </c>
      <c r="BO26" s="73">
        <f>SUM($L26:AK26)</f>
        <v>350430.07444681966</v>
      </c>
      <c r="BP26" s="73">
        <f>SUM($L26:AL26)</f>
        <v>366047.96360029076</v>
      </c>
      <c r="BQ26" s="73">
        <f>SUM($L26:AM26)</f>
        <v>381868.88531275699</v>
      </c>
      <c r="BR26" s="73">
        <f>SUM($L26:AN26)</f>
        <v>397895.47900748526</v>
      </c>
      <c r="BS26" s="74">
        <f>SUM($L26:AO26)</f>
        <v>414130.41842024506</v>
      </c>
      <c r="BT26" s="76">
        <f>IF(CZ26=0,0,L26/((1+Vychodiská!$C$168)^emisie_ostatné!CZ26))</f>
        <v>9441.8062037367254</v>
      </c>
      <c r="BU26" s="73">
        <f>IF(DA26=0,0,M26/((1+Vychodiská!$C$168)^emisie_ostatné!DA26))</f>
        <v>9145.0637230478551</v>
      </c>
      <c r="BV26" s="73">
        <f>IF(DB26=0,0,N26/((1+Vychodiská!$C$168)^emisie_ostatné!DB26))</f>
        <v>8857.6474346092073</v>
      </c>
      <c r="BW26" s="73">
        <f>IF(DC26=0,0,O26/((1+Vychodiská!$C$168)^emisie_ostatné!DC26))</f>
        <v>8579.2642295214882</v>
      </c>
      <c r="BX26" s="73">
        <f>IF(DD26=0,0,P26/((1+Vychodiská!$C$168)^emisie_ostatné!DD26))</f>
        <v>8268.7765716911872</v>
      </c>
      <c r="BY26" s="73">
        <f>IF(DE26=0,0,Q26/((1+Vychodiská!$C$168)^emisie_ostatné!DE26))</f>
        <v>7969.5256100490296</v>
      </c>
      <c r="BZ26" s="73">
        <f>IF(DF26=0,0,R26/((1+Vychodiská!$C$168)^emisie_ostatné!DF26))</f>
        <v>7681.1046832091606</v>
      </c>
      <c r="CA26" s="73">
        <f>IF(DG26=0,0,S26/((1+Vychodiská!$C$168)^emisie_ostatné!DG26))</f>
        <v>7403.1218470549238</v>
      </c>
      <c r="CB26" s="73">
        <f>IF(DH26=0,0,T26/((1+Vychodiská!$C$168)^emisie_ostatné!DH26))</f>
        <v>7135.1993421138895</v>
      </c>
      <c r="CC26" s="73">
        <f>IF(DI26=0,0,U26/((1+Vychodiská!$C$168)^emisie_ostatné!DI26))</f>
        <v>6876.9730802088143</v>
      </c>
      <c r="CD26" s="73">
        <f>IF(DJ26=0,0,V26/((1+Vychodiská!$C$168)^emisie_ostatné!DJ26))</f>
        <v>6628.0921496869732</v>
      </c>
      <c r="CE26" s="73">
        <f>IF(DK26=0,0,W26/((1+Vychodiská!$C$168)^emisie_ostatné!DK26))</f>
        <v>6388.2183385554426</v>
      </c>
      <c r="CF26" s="73">
        <f>IF(DL26=0,0,X26/((1+Vychodiská!$C$168)^emisie_ostatné!DL26))</f>
        <v>6157.0256748743896</v>
      </c>
      <c r="CG26" s="73">
        <f>IF(DM26=0,0,Y26/((1+Vychodiská!$C$168)^emisie_ostatné!DM26))</f>
        <v>5934.1999837836975</v>
      </c>
      <c r="CH26" s="73">
        <f>IF(DN26=0,0,Z26/((1+Vychodiská!$C$168)^emisie_ostatné!DN26))</f>
        <v>5708.1352224966995</v>
      </c>
      <c r="CI26" s="73">
        <f>IF(DO26=0,0,AA26/((1+Vychodiská!$C$168)^emisie_ostatné!DO26))</f>
        <v>5490.6824521158724</v>
      </c>
      <c r="CJ26" s="73">
        <f>IF(DP26=0,0,AB26/((1+Vychodiská!$C$168)^emisie_ostatné!DP26))</f>
        <v>5281.5135967971728</v>
      </c>
      <c r="CK26" s="73">
        <f>IF(DQ26=0,0,AC26/((1+Vychodiská!$C$168)^emisie_ostatné!DQ26))</f>
        <v>5080.3130788239469</v>
      </c>
      <c r="CL26" s="73">
        <f>IF(DR26=0,0,AD26/((1+Vychodiská!$C$168)^emisie_ostatné!DR26))</f>
        <v>4886.7773424877969</v>
      </c>
      <c r="CM26" s="73">
        <f>IF(DS26=0,0,AE26/((1+Vychodiská!$C$168)^emisie_ostatné!DS26))</f>
        <v>4700.6143961073085</v>
      </c>
      <c r="CN26" s="73">
        <f>IF(DT26=0,0,AF26/((1+Vychodiská!$C$168)^emisie_ostatné!DT26))</f>
        <v>4521.5433714936971</v>
      </c>
      <c r="CO26" s="73">
        <f>IF(DU26=0,0,AG26/((1+Vychodiská!$C$168)^emisie_ostatné!DU26))</f>
        <v>4349.2941001986992</v>
      </c>
      <c r="CP26" s="73">
        <f>IF(DV26=0,0,AH26/((1+Vychodiská!$C$168)^emisie_ostatné!DV26))</f>
        <v>4183.6067059054158</v>
      </c>
      <c r="CQ26" s="73">
        <f>IF(DW26=0,0,AI26/((1+Vychodiská!$C$168)^emisie_ostatné!DW26))</f>
        <v>4024.2312123471133</v>
      </c>
      <c r="CR26" s="73">
        <f>IF(DX26=0,0,AJ26/((1+Vychodiská!$C$168)^emisie_ostatné!DX26))</f>
        <v>3882.4249696263105</v>
      </c>
      <c r="CS26" s="73">
        <f>IF(DY26=0,0,AK26/((1+Vychodiská!$C$168)^emisie_ostatné!DY26))</f>
        <v>3745.6157087918582</v>
      </c>
      <c r="CT26" s="73">
        <f>IF(DZ26=0,0,AL26/((1+Vychodiská!$C$168)^emisie_ostatné!DZ26))</f>
        <v>3613.627345720146</v>
      </c>
      <c r="CU26" s="73">
        <f>IF(EA26=0,0,AM26/((1+Vychodiská!$C$168)^emisie_ostatné!EA26))</f>
        <v>3486.2900011566726</v>
      </c>
      <c r="CV26" s="73">
        <f>IF(EB26=0,0,AN26/((1+Vychodiská!$C$168)^emisie_ostatné!EB26))</f>
        <v>3363.4397820682948</v>
      </c>
      <c r="CW26" s="74">
        <f>IF(EC26=0,0,AO26/((1+Vychodiská!$C$168)^emisie_ostatné!EC26))</f>
        <v>3244.9185707001734</v>
      </c>
      <c r="CX26" s="77">
        <f t="shared" si="26"/>
        <v>176029.04672897991</v>
      </c>
      <c r="CZ26" s="78">
        <f t="shared" si="27"/>
        <v>4</v>
      </c>
      <c r="DA26" s="78">
        <f t="shared" si="28"/>
        <v>5</v>
      </c>
      <c r="DB26" s="78">
        <f t="shared" si="29"/>
        <v>6</v>
      </c>
      <c r="DC26" s="78">
        <f t="shared" si="30"/>
        <v>7</v>
      </c>
      <c r="DD26" s="78">
        <f t="shared" si="31"/>
        <v>8</v>
      </c>
      <c r="DE26" s="78">
        <f t="shared" si="32"/>
        <v>9</v>
      </c>
      <c r="DF26" s="78">
        <f t="shared" si="33"/>
        <v>10</v>
      </c>
      <c r="DG26" s="78">
        <f t="shared" si="34"/>
        <v>11</v>
      </c>
      <c r="DH26" s="78">
        <f t="shared" si="35"/>
        <v>12</v>
      </c>
      <c r="DI26" s="78">
        <f t="shared" si="36"/>
        <v>13</v>
      </c>
      <c r="DJ26" s="78">
        <f t="shared" si="37"/>
        <v>14</v>
      </c>
      <c r="DK26" s="78">
        <f t="shared" si="38"/>
        <v>15</v>
      </c>
      <c r="DL26" s="78">
        <f t="shared" si="39"/>
        <v>16</v>
      </c>
      <c r="DM26" s="78">
        <f t="shared" si="40"/>
        <v>17</v>
      </c>
      <c r="DN26" s="78">
        <f t="shared" si="41"/>
        <v>18</v>
      </c>
      <c r="DO26" s="78">
        <f t="shared" si="42"/>
        <v>19</v>
      </c>
      <c r="DP26" s="78">
        <f t="shared" si="43"/>
        <v>20</v>
      </c>
      <c r="DQ26" s="78">
        <f t="shared" si="44"/>
        <v>21</v>
      </c>
      <c r="DR26" s="78">
        <f t="shared" si="45"/>
        <v>22</v>
      </c>
      <c r="DS26" s="78">
        <f t="shared" si="46"/>
        <v>23</v>
      </c>
      <c r="DT26" s="78">
        <f t="shared" si="47"/>
        <v>24</v>
      </c>
      <c r="DU26" s="78">
        <f t="shared" si="48"/>
        <v>25</v>
      </c>
      <c r="DV26" s="78">
        <f t="shared" si="49"/>
        <v>26</v>
      </c>
      <c r="DW26" s="78">
        <f t="shared" si="50"/>
        <v>27</v>
      </c>
      <c r="DX26" s="78">
        <f t="shared" si="51"/>
        <v>28</v>
      </c>
      <c r="DY26" s="78">
        <f t="shared" si="52"/>
        <v>29</v>
      </c>
      <c r="DZ26" s="78">
        <f t="shared" si="53"/>
        <v>30</v>
      </c>
      <c r="EA26" s="78">
        <f t="shared" si="54"/>
        <v>31</v>
      </c>
      <c r="EB26" s="78">
        <f t="shared" si="55"/>
        <v>32</v>
      </c>
      <c r="EC26" s="79">
        <f t="shared" si="56"/>
        <v>33</v>
      </c>
    </row>
    <row r="27" spans="1:133" ht="37" customHeight="1" x14ac:dyDescent="0.45">
      <c r="A27" s="70">
        <v>28</v>
      </c>
      <c r="B27" s="81" t="s">
        <v>146</v>
      </c>
      <c r="C27" s="71" t="str">
        <f>INDEX(Data!$D$3:$D$29,MATCH(emisie_ostatné!A27,Data!$A$3:$A$29,0))</f>
        <v>Rekonštrukcia horúcovodného potrubia vetiev Zvolen-Sekier a Zvolen-Zlatý Potok /časť SO 400 HV Rozvod Zvolen-Zlatý Potok a akumulácia tepla</v>
      </c>
      <c r="D27" s="72">
        <f>INDEX(Data!$M$3:$M$29,MATCH(emisie_ostatné!A27,Data!$A$3:$A$29,0))</f>
        <v>30</v>
      </c>
      <c r="E27" s="72">
        <f>INDEX(Data!$J$3:$J$29,MATCH(emisie_ostatné!A27,Data!$A$3:$A$29,0))</f>
        <v>2024</v>
      </c>
      <c r="F27" s="72">
        <f>INDEX(Data!$O$3:$O$29,MATCH(emisie_ostatné!A27,Data!$A$3:$A$29,0))</f>
        <v>-0.75153999999999999</v>
      </c>
      <c r="G27" s="72">
        <f>INDEX(Data!$P$3:$P$29,MATCH(emisie_ostatné!A27,Data!$A$3:$A$29,0))</f>
        <v>-3.6000000000000002E-4</v>
      </c>
      <c r="H27" s="72">
        <f>INDEX(Data!$Q$3:$Q$29,MATCH(emisie_ostatné!A27,Data!$A$3:$A$29,0))</f>
        <v>0</v>
      </c>
      <c r="I27" s="72">
        <f>INDEX(Data!$R$3:$R$29,MATCH(emisie_ostatné!A27,Data!$A$3:$A$29,0))</f>
        <v>0</v>
      </c>
      <c r="J27" s="72">
        <f>INDEX(Data!$S$3:$S$29,MATCH(emisie_ostatné!A27,Data!$A$3:$A$29,0))</f>
        <v>-1.159E-2</v>
      </c>
      <c r="K27" s="74">
        <f>INDEX(Data!$T$3:$T$29,MATCH(emisie_ostatné!A27,Data!$A$3:$A$29,0))</f>
        <v>0</v>
      </c>
      <c r="L27" s="73">
        <f>($F27*IF(LEN($E27)=4,HLOOKUP($E27+L$2,Vychodiská!$J$9:$BH$15,2,0),HLOOKUP(VALUE(RIGHT($E27,4))+L$2,Vychodiská!$J$9:$BH$15,2,0)))*-1+($G27*IF(LEN($E27)=4,HLOOKUP($E27+L$2,Vychodiská!$J$9:$BH$15,3,0),HLOOKUP(VALUE(RIGHT($E27,4))+L$2,Vychodiská!$J$9:$BH$15,3,0)))*-1+($H27*IF(LEN($E27)=4,HLOOKUP($E27+L$2,Vychodiská!$J$9:$BH$15,4,0),HLOOKUP(VALUE(RIGHT($E27,4))+L$2,Vychodiská!$J$9:$BH$15,4,0)))*-1+($I27*IF(LEN($E27)=4,HLOOKUP($E27+L$2,Vychodiská!$J$9:$BH$15,5,0),HLOOKUP(VALUE(RIGHT($E27,4))+L$2,Vychodiská!$J$9:$BH$15,5,0)))*-1+($J27*IF(LEN($E27)=4,HLOOKUP($E27+L$2,Vychodiská!$J$9:$BH$15,6),HLOOKUP(VALUE(RIGHT($E27,4))+L$2,Vychodiská!$J$9:$BH$15,6,0)))*-1+($K27*IF(LEN($E27)=4,HLOOKUP($E27+L$2,Vychodiská!$J$9:$BH$15,7),HLOOKUP(VALUE(RIGHT($E27,4))+L$2,Vychodiská!$J$9:$BH$15,7,0)))*-1</f>
        <v>30889.015558317951</v>
      </c>
      <c r="M27" s="73">
        <f>($F27*IF(LEN($E27)=4,HLOOKUP($E27+M$2,Vychodiská!$J$9:$BH$15,2,0),HLOOKUP(VALUE(RIGHT($E27,4))+M$2,Vychodiská!$J$9:$BH$15,2,0)))*-1+($G27*IF(LEN($E27)=4,HLOOKUP($E27+M$2,Vychodiská!$J$9:$BH$15,3,0),HLOOKUP(VALUE(RIGHT($E27,4))+M$2,Vychodiská!$J$9:$BH$15,3,0)))*-1+($H27*IF(LEN($E27)=4,HLOOKUP($E27+M$2,Vychodiská!$J$9:$BH$15,4,0),HLOOKUP(VALUE(RIGHT($E27,4))+M$2,Vychodiská!$J$9:$BH$15,4,0)))*-1+($I27*IF(LEN($E27)=4,HLOOKUP($E27+M$2,Vychodiská!$J$9:$BH$15,5,0),HLOOKUP(VALUE(RIGHT($E27,4))+M$2,Vychodiská!$J$9:$BH$15,5,0)))*-1+($J27*IF(LEN($E27)=4,HLOOKUP($E27+M$2,Vychodiská!$J$9:$BH$15,6),HLOOKUP(VALUE(RIGHT($E27,4))+M$2,Vychodiská!$J$9:$BH$15,6,0)))*-1+($K27*IF(LEN($E27)=4,HLOOKUP($E27+M$2,Vychodiská!$J$9:$BH$15,7),HLOOKUP(VALUE(RIGHT($E27,4))+M$2,Vychodiská!$J$9:$BH$15,7,0)))*-1</f>
        <v>31414.128822809358</v>
      </c>
      <c r="N27" s="73">
        <f>($F27*IF(LEN($E27)=4,HLOOKUP($E27+N$2,Vychodiská!$J$9:$BH$15,2,0),HLOOKUP(VALUE(RIGHT($E27,4))+N$2,Vychodiská!$J$9:$BH$15,2,0)))*-1+($G27*IF(LEN($E27)=4,HLOOKUP($E27+N$2,Vychodiská!$J$9:$BH$15,3,0),HLOOKUP(VALUE(RIGHT($E27,4))+N$2,Vychodiská!$J$9:$BH$15,3,0)))*-1+($H27*IF(LEN($E27)=4,HLOOKUP($E27+N$2,Vychodiská!$J$9:$BH$15,4,0),HLOOKUP(VALUE(RIGHT($E27,4))+N$2,Vychodiská!$J$9:$BH$15,4,0)))*-1+($I27*IF(LEN($E27)=4,HLOOKUP($E27+N$2,Vychodiská!$J$9:$BH$15,5,0),HLOOKUP(VALUE(RIGHT($E27,4))+N$2,Vychodiská!$J$9:$BH$15,5,0)))*-1+($J27*IF(LEN($E27)=4,HLOOKUP($E27+N$2,Vychodiská!$J$9:$BH$15,6),HLOOKUP(VALUE(RIGHT($E27,4))+N$2,Vychodiská!$J$9:$BH$15,6,0)))*-1+($K27*IF(LEN($E27)=4,HLOOKUP($E27+N$2,Vychodiská!$J$9:$BH$15,7),HLOOKUP(VALUE(RIGHT($E27,4))+N$2,Vychodiská!$J$9:$BH$15,7,0)))*-1</f>
        <v>31948.169012797116</v>
      </c>
      <c r="O27" s="73">
        <f>($F27*IF(LEN($E27)=4,HLOOKUP($E27+O$2,Vychodiská!$J$9:$BH$15,2,0),HLOOKUP(VALUE(RIGHT($E27,4))+O$2,Vychodiská!$J$9:$BH$15,2,0)))*-1+($G27*IF(LEN($E27)=4,HLOOKUP($E27+O$2,Vychodiská!$J$9:$BH$15,3,0),HLOOKUP(VALUE(RIGHT($E27,4))+O$2,Vychodiská!$J$9:$BH$15,3,0)))*-1+($H27*IF(LEN($E27)=4,HLOOKUP($E27+O$2,Vychodiská!$J$9:$BH$15,4,0),HLOOKUP(VALUE(RIGHT($E27,4))+O$2,Vychodiská!$J$9:$BH$15,4,0)))*-1+($I27*IF(LEN($E27)=4,HLOOKUP($E27+O$2,Vychodiská!$J$9:$BH$15,5,0),HLOOKUP(VALUE(RIGHT($E27,4))+O$2,Vychodiská!$J$9:$BH$15,5,0)))*-1+($J27*IF(LEN($E27)=4,HLOOKUP($E27+O$2,Vychodiská!$J$9:$BH$15,6),HLOOKUP(VALUE(RIGHT($E27,4))+O$2,Vychodiská!$J$9:$BH$15,6,0)))*-1+($K27*IF(LEN($E27)=4,HLOOKUP($E27+O$2,Vychodiská!$J$9:$BH$15,7),HLOOKUP(VALUE(RIGHT($E27,4))+O$2,Vychodiská!$J$9:$BH$15,7,0)))*-1</f>
        <v>32491.287886014663</v>
      </c>
      <c r="P27" s="73">
        <f>($F27*IF(LEN($E27)=4,HLOOKUP($E27+P$2,Vychodiská!$J$9:$BH$15,2,0),HLOOKUP(VALUE(RIGHT($E27,4))+P$2,Vychodiská!$J$9:$BH$15,2,0)))*-1+($G27*IF(LEN($E27)=4,HLOOKUP($E27+P$2,Vychodiská!$J$9:$BH$15,3,0),HLOOKUP(VALUE(RIGHT($E27,4))+P$2,Vychodiská!$J$9:$BH$15,3,0)))*-1+($H27*IF(LEN($E27)=4,HLOOKUP($E27+P$2,Vychodiská!$J$9:$BH$15,4,0),HLOOKUP(VALUE(RIGHT($E27,4))+P$2,Vychodiská!$J$9:$BH$15,4,0)))*-1+($I27*IF(LEN($E27)=4,HLOOKUP($E27+P$2,Vychodiská!$J$9:$BH$15,5,0),HLOOKUP(VALUE(RIGHT($E27,4))+P$2,Vychodiská!$J$9:$BH$15,5,0)))*-1+($J27*IF(LEN($E27)=4,HLOOKUP($E27+P$2,Vychodiská!$J$9:$BH$15,6),HLOOKUP(VALUE(RIGHT($E27,4))+P$2,Vychodiská!$J$9:$BH$15,6,0)))*-1+($K27*IF(LEN($E27)=4,HLOOKUP($E27+P$2,Vychodiská!$J$9:$BH$15,7),HLOOKUP(VALUE(RIGHT($E27,4))+P$2,Vychodiská!$J$9:$BH$15,7,0)))*-1</f>
        <v>33043.639780076905</v>
      </c>
      <c r="Q27" s="73">
        <f>($F27*IF(LEN($E27)=4,HLOOKUP($E27+Q$2,Vychodiská!$J$9:$BH$15,2,0),HLOOKUP(VALUE(RIGHT($E27,4))+Q$2,Vychodiská!$J$9:$BH$15,2,0)))*-1+($G27*IF(LEN($E27)=4,HLOOKUP($E27+Q$2,Vychodiská!$J$9:$BH$15,3,0),HLOOKUP(VALUE(RIGHT($E27,4))+Q$2,Vychodiská!$J$9:$BH$15,3,0)))*-1+($H27*IF(LEN($E27)=4,HLOOKUP($E27+Q$2,Vychodiská!$J$9:$BH$15,4,0),HLOOKUP(VALUE(RIGHT($E27,4))+Q$2,Vychodiská!$J$9:$BH$15,4,0)))*-1+($I27*IF(LEN($E27)=4,HLOOKUP($E27+Q$2,Vychodiská!$J$9:$BH$15,5,0),HLOOKUP(VALUE(RIGHT($E27,4))+Q$2,Vychodiská!$J$9:$BH$15,5,0)))*-1+($J27*IF(LEN($E27)=4,HLOOKUP($E27+Q$2,Vychodiská!$J$9:$BH$15,6),HLOOKUP(VALUE(RIGHT($E27,4))+Q$2,Vychodiská!$J$9:$BH$15,6,0)))*-1+($K27*IF(LEN($E27)=4,HLOOKUP($E27+Q$2,Vychodiská!$J$9:$BH$15,7),HLOOKUP(VALUE(RIGHT($E27,4))+Q$2,Vychodiská!$J$9:$BH$15,7,0)))*-1</f>
        <v>33605.381656338213</v>
      </c>
      <c r="R27" s="73">
        <f>($F27*IF(LEN($E27)=4,HLOOKUP($E27+R$2,Vychodiská!$J$9:$BH$15,2,0),HLOOKUP(VALUE(RIGHT($E27,4))+R$2,Vychodiská!$J$9:$BH$15,2,0)))*-1+($G27*IF(LEN($E27)=4,HLOOKUP($E27+R$2,Vychodiská!$J$9:$BH$15,3,0),HLOOKUP(VALUE(RIGHT($E27,4))+R$2,Vychodiská!$J$9:$BH$15,3,0)))*-1+($H27*IF(LEN($E27)=4,HLOOKUP($E27+R$2,Vychodiská!$J$9:$BH$15,4,0),HLOOKUP(VALUE(RIGHT($E27,4))+R$2,Vychodiská!$J$9:$BH$15,4,0)))*-1+($I27*IF(LEN($E27)=4,HLOOKUP($E27+R$2,Vychodiská!$J$9:$BH$15,5,0),HLOOKUP(VALUE(RIGHT($E27,4))+R$2,Vychodiská!$J$9:$BH$15,5,0)))*-1+($J27*IF(LEN($E27)=4,HLOOKUP($E27+R$2,Vychodiská!$J$9:$BH$15,6),HLOOKUP(VALUE(RIGHT($E27,4))+R$2,Vychodiská!$J$9:$BH$15,6,0)))*-1+($K27*IF(LEN($E27)=4,HLOOKUP($E27+R$2,Vychodiská!$J$9:$BH$15,7),HLOOKUP(VALUE(RIGHT($E27,4))+R$2,Vychodiská!$J$9:$BH$15,7,0)))*-1</f>
        <v>34008.64623621427</v>
      </c>
      <c r="S27" s="73">
        <f>($F27*IF(LEN($E27)=4,HLOOKUP($E27+S$2,Vychodiská!$J$9:$BH$15,2,0),HLOOKUP(VALUE(RIGHT($E27,4))+S$2,Vychodiská!$J$9:$BH$15,2,0)))*-1+($G27*IF(LEN($E27)=4,HLOOKUP($E27+S$2,Vychodiská!$J$9:$BH$15,3,0),HLOOKUP(VALUE(RIGHT($E27,4))+S$2,Vychodiská!$J$9:$BH$15,3,0)))*-1+($H27*IF(LEN($E27)=4,HLOOKUP($E27+S$2,Vychodiská!$J$9:$BH$15,4,0),HLOOKUP(VALUE(RIGHT($E27,4))+S$2,Vychodiská!$J$9:$BH$15,4,0)))*-1+($I27*IF(LEN($E27)=4,HLOOKUP($E27+S$2,Vychodiská!$J$9:$BH$15,5,0),HLOOKUP(VALUE(RIGHT($E27,4))+S$2,Vychodiská!$J$9:$BH$15,5,0)))*-1+($J27*IF(LEN($E27)=4,HLOOKUP($E27+S$2,Vychodiská!$J$9:$BH$15,6),HLOOKUP(VALUE(RIGHT($E27,4))+S$2,Vychodiská!$J$9:$BH$15,6,0)))*-1+($K27*IF(LEN($E27)=4,HLOOKUP($E27+S$2,Vychodiská!$J$9:$BH$15,7),HLOOKUP(VALUE(RIGHT($E27,4))+S$2,Vychodiská!$J$9:$BH$15,7,0)))*-1</f>
        <v>34416.749991048848</v>
      </c>
      <c r="T27" s="73">
        <f>($F27*IF(LEN($E27)=4,HLOOKUP($E27+T$2,Vychodiská!$J$9:$BH$15,2,0),HLOOKUP(VALUE(RIGHT($E27,4))+T$2,Vychodiská!$J$9:$BH$15,2,0)))*-1+($G27*IF(LEN($E27)=4,HLOOKUP($E27+T$2,Vychodiská!$J$9:$BH$15,3,0),HLOOKUP(VALUE(RIGHT($E27,4))+T$2,Vychodiská!$J$9:$BH$15,3,0)))*-1+($H27*IF(LEN($E27)=4,HLOOKUP($E27+T$2,Vychodiská!$J$9:$BH$15,4,0),HLOOKUP(VALUE(RIGHT($E27,4))+T$2,Vychodiská!$J$9:$BH$15,4,0)))*-1+($I27*IF(LEN($E27)=4,HLOOKUP($E27+T$2,Vychodiská!$J$9:$BH$15,5,0),HLOOKUP(VALUE(RIGHT($E27,4))+T$2,Vychodiská!$J$9:$BH$15,5,0)))*-1+($J27*IF(LEN($E27)=4,HLOOKUP($E27+T$2,Vychodiská!$J$9:$BH$15,6),HLOOKUP(VALUE(RIGHT($E27,4))+T$2,Vychodiská!$J$9:$BH$15,6,0)))*-1+($K27*IF(LEN($E27)=4,HLOOKUP($E27+T$2,Vychodiská!$J$9:$BH$15,7),HLOOKUP(VALUE(RIGHT($E27,4))+T$2,Vychodiská!$J$9:$BH$15,7,0)))*-1</f>
        <v>34829.750990941429</v>
      </c>
      <c r="U27" s="73">
        <f>($F27*IF(LEN($E27)=4,HLOOKUP($E27+U$2,Vychodiská!$J$9:$BH$15,2,0),HLOOKUP(VALUE(RIGHT($E27,4))+U$2,Vychodiská!$J$9:$BH$15,2,0)))*-1+($G27*IF(LEN($E27)=4,HLOOKUP($E27+U$2,Vychodiská!$J$9:$BH$15,3,0),HLOOKUP(VALUE(RIGHT($E27,4))+U$2,Vychodiská!$J$9:$BH$15,3,0)))*-1+($H27*IF(LEN($E27)=4,HLOOKUP($E27+U$2,Vychodiská!$J$9:$BH$15,4,0),HLOOKUP(VALUE(RIGHT($E27,4))+U$2,Vychodiská!$J$9:$BH$15,4,0)))*-1+($I27*IF(LEN($E27)=4,HLOOKUP($E27+U$2,Vychodiská!$J$9:$BH$15,5,0),HLOOKUP(VALUE(RIGHT($E27,4))+U$2,Vychodiská!$J$9:$BH$15,5,0)))*-1+($J27*IF(LEN($E27)=4,HLOOKUP($E27+U$2,Vychodiská!$J$9:$BH$15,6),HLOOKUP(VALUE(RIGHT($E27,4))+U$2,Vychodiská!$J$9:$BH$15,6,0)))*-1+($K27*IF(LEN($E27)=4,HLOOKUP($E27+U$2,Vychodiská!$J$9:$BH$15,7),HLOOKUP(VALUE(RIGHT($E27,4))+U$2,Vychodiská!$J$9:$BH$15,7,0)))*-1</f>
        <v>35247.708002832725</v>
      </c>
      <c r="V27" s="73">
        <f>($F27*IF(LEN($E27)=4,HLOOKUP($E27+V$2,Vychodiská!$J$9:$BH$15,2,0),HLOOKUP(VALUE(RIGHT($E27,4))+V$2,Vychodiská!$J$9:$BH$15,2,0)))*-1+($G27*IF(LEN($E27)=4,HLOOKUP($E27+V$2,Vychodiská!$J$9:$BH$15,3,0),HLOOKUP(VALUE(RIGHT($E27,4))+V$2,Vychodiská!$J$9:$BH$15,3,0)))*-1+($H27*IF(LEN($E27)=4,HLOOKUP($E27+V$2,Vychodiská!$J$9:$BH$15,4,0),HLOOKUP(VALUE(RIGHT($E27,4))+V$2,Vychodiská!$J$9:$BH$15,4,0)))*-1+($I27*IF(LEN($E27)=4,HLOOKUP($E27+V$2,Vychodiská!$J$9:$BH$15,5,0),HLOOKUP(VALUE(RIGHT($E27,4))+V$2,Vychodiská!$J$9:$BH$15,5,0)))*-1+($J27*IF(LEN($E27)=4,HLOOKUP($E27+V$2,Vychodiská!$J$9:$BH$15,6),HLOOKUP(VALUE(RIGHT($E27,4))+V$2,Vychodiská!$J$9:$BH$15,6,0)))*-1+($K27*IF(LEN($E27)=4,HLOOKUP($E27+V$2,Vychodiská!$J$9:$BH$15,7),HLOOKUP(VALUE(RIGHT($E27,4))+V$2,Vychodiská!$J$9:$BH$15,7,0)))*-1</f>
        <v>35670.680498866721</v>
      </c>
      <c r="W27" s="73">
        <f>($F27*IF(LEN($E27)=4,HLOOKUP($E27+W$2,Vychodiská!$J$9:$BH$15,2,0),HLOOKUP(VALUE(RIGHT($E27,4))+W$2,Vychodiská!$J$9:$BH$15,2,0)))*-1+($G27*IF(LEN($E27)=4,HLOOKUP($E27+W$2,Vychodiská!$J$9:$BH$15,3,0),HLOOKUP(VALUE(RIGHT($E27,4))+W$2,Vychodiská!$J$9:$BH$15,3,0)))*-1+($H27*IF(LEN($E27)=4,HLOOKUP($E27+W$2,Vychodiská!$J$9:$BH$15,4,0),HLOOKUP(VALUE(RIGHT($E27,4))+W$2,Vychodiská!$J$9:$BH$15,4,0)))*-1+($I27*IF(LEN($E27)=4,HLOOKUP($E27+W$2,Vychodiská!$J$9:$BH$15,5,0),HLOOKUP(VALUE(RIGHT($E27,4))+W$2,Vychodiská!$J$9:$BH$15,5,0)))*-1+($J27*IF(LEN($E27)=4,HLOOKUP($E27+W$2,Vychodiská!$J$9:$BH$15,6),HLOOKUP(VALUE(RIGHT($E27,4))+W$2,Vychodiská!$J$9:$BH$15,6,0)))*-1+($K27*IF(LEN($E27)=4,HLOOKUP($E27+W$2,Vychodiská!$J$9:$BH$15,7),HLOOKUP(VALUE(RIGHT($E27,4))+W$2,Vychodiská!$J$9:$BH$15,7,0)))*-1</f>
        <v>36098.728664853123</v>
      </c>
      <c r="X27" s="73">
        <f>($F27*IF(LEN($E27)=4,HLOOKUP($E27+X$2,Vychodiská!$J$9:$BH$15,2,0),HLOOKUP(VALUE(RIGHT($E27,4))+X$2,Vychodiská!$J$9:$BH$15,2,0)))*-1+($G27*IF(LEN($E27)=4,HLOOKUP($E27+X$2,Vychodiská!$J$9:$BH$15,3,0),HLOOKUP(VALUE(RIGHT($E27,4))+X$2,Vychodiská!$J$9:$BH$15,3,0)))*-1+($H27*IF(LEN($E27)=4,HLOOKUP($E27+X$2,Vychodiská!$J$9:$BH$15,4,0),HLOOKUP(VALUE(RIGHT($E27,4))+X$2,Vychodiská!$J$9:$BH$15,4,0)))*-1+($I27*IF(LEN($E27)=4,HLOOKUP($E27+X$2,Vychodiská!$J$9:$BH$15,5,0),HLOOKUP(VALUE(RIGHT($E27,4))+X$2,Vychodiská!$J$9:$BH$15,5,0)))*-1+($J27*IF(LEN($E27)=4,HLOOKUP($E27+X$2,Vychodiská!$J$9:$BH$15,6),HLOOKUP(VALUE(RIGHT($E27,4))+X$2,Vychodiská!$J$9:$BH$15,6,0)))*-1+($K27*IF(LEN($E27)=4,HLOOKUP($E27+X$2,Vychodiská!$J$9:$BH$15,7),HLOOKUP(VALUE(RIGHT($E27,4))+X$2,Vychodiská!$J$9:$BH$15,7,0)))*-1</f>
        <v>36531.913408831359</v>
      </c>
      <c r="Y27" s="73">
        <f>($F27*IF(LEN($E27)=4,HLOOKUP($E27+Y$2,Vychodiská!$J$9:$BH$15,2,0),HLOOKUP(VALUE(RIGHT($E27,4))+Y$2,Vychodiská!$J$9:$BH$15,2,0)))*-1+($G27*IF(LEN($E27)=4,HLOOKUP($E27+Y$2,Vychodiská!$J$9:$BH$15,3,0),HLOOKUP(VALUE(RIGHT($E27,4))+Y$2,Vychodiská!$J$9:$BH$15,3,0)))*-1+($H27*IF(LEN($E27)=4,HLOOKUP($E27+Y$2,Vychodiská!$J$9:$BH$15,4,0),HLOOKUP(VALUE(RIGHT($E27,4))+Y$2,Vychodiská!$J$9:$BH$15,4,0)))*-1+($I27*IF(LEN($E27)=4,HLOOKUP($E27+Y$2,Vychodiská!$J$9:$BH$15,5,0),HLOOKUP(VALUE(RIGHT($E27,4))+Y$2,Vychodiská!$J$9:$BH$15,5,0)))*-1+($J27*IF(LEN($E27)=4,HLOOKUP($E27+Y$2,Vychodiská!$J$9:$BH$15,6),HLOOKUP(VALUE(RIGHT($E27,4))+Y$2,Vychodiská!$J$9:$BH$15,6,0)))*-1+($K27*IF(LEN($E27)=4,HLOOKUP($E27+Y$2,Vychodiská!$J$9:$BH$15,7),HLOOKUP(VALUE(RIGHT($E27,4))+Y$2,Vychodiská!$J$9:$BH$15,7,0)))*-1</f>
        <v>36970.296369737334</v>
      </c>
      <c r="Z27" s="73">
        <f>($F27*IF(LEN($E27)=4,HLOOKUP($E27+Z$2,Vychodiská!$J$9:$BH$15,2,0),HLOOKUP(VALUE(RIGHT($E27,4))+Z$2,Vychodiská!$J$9:$BH$15,2,0)))*-1+($G27*IF(LEN($E27)=4,HLOOKUP($E27+Z$2,Vychodiská!$J$9:$BH$15,3,0),HLOOKUP(VALUE(RIGHT($E27,4))+Z$2,Vychodiská!$J$9:$BH$15,3,0)))*-1+($H27*IF(LEN($E27)=4,HLOOKUP($E27+Z$2,Vychodiská!$J$9:$BH$15,4,0),HLOOKUP(VALUE(RIGHT($E27,4))+Z$2,Vychodiská!$J$9:$BH$15,4,0)))*-1+($I27*IF(LEN($E27)=4,HLOOKUP($E27+Z$2,Vychodiská!$J$9:$BH$15,5,0),HLOOKUP(VALUE(RIGHT($E27,4))+Z$2,Vychodiská!$J$9:$BH$15,5,0)))*-1+($J27*IF(LEN($E27)=4,HLOOKUP($E27+Z$2,Vychodiská!$J$9:$BH$15,6),HLOOKUP(VALUE(RIGHT($E27,4))+Z$2,Vychodiská!$J$9:$BH$15,6,0)))*-1+($K27*IF(LEN($E27)=4,HLOOKUP($E27+Z$2,Vychodiská!$J$9:$BH$15,7),HLOOKUP(VALUE(RIGHT($E27,4))+Z$2,Vychodiská!$J$9:$BH$15,7,0)))*-1</f>
        <v>37413.939926174193</v>
      </c>
      <c r="AA27" s="73">
        <f>($F27*IF(LEN($E27)=4,HLOOKUP($E27+AA$2,Vychodiská!$J$9:$BH$15,2,0),HLOOKUP(VALUE(RIGHT($E27,4))+AA$2,Vychodiská!$J$9:$BH$15,2,0)))*-1+($G27*IF(LEN($E27)=4,HLOOKUP($E27+AA$2,Vychodiská!$J$9:$BH$15,3,0),HLOOKUP(VALUE(RIGHT($E27,4))+AA$2,Vychodiská!$J$9:$BH$15,3,0)))*-1+($H27*IF(LEN($E27)=4,HLOOKUP($E27+AA$2,Vychodiská!$J$9:$BH$15,4,0),HLOOKUP(VALUE(RIGHT($E27,4))+AA$2,Vychodiská!$J$9:$BH$15,4,0)))*-1+($I27*IF(LEN($E27)=4,HLOOKUP($E27+AA$2,Vychodiská!$J$9:$BH$15,5,0),HLOOKUP(VALUE(RIGHT($E27,4))+AA$2,Vychodiská!$J$9:$BH$15,5,0)))*-1+($J27*IF(LEN($E27)=4,HLOOKUP($E27+AA$2,Vychodiská!$J$9:$BH$15,6),HLOOKUP(VALUE(RIGHT($E27,4))+AA$2,Vychodiská!$J$9:$BH$15,6,0)))*-1+($K27*IF(LEN($E27)=4,HLOOKUP($E27+AA$2,Vychodiská!$J$9:$BH$15,7),HLOOKUP(VALUE(RIGHT($E27,4))+AA$2,Vychodiská!$J$9:$BH$15,7,0)))*-1</f>
        <v>37862.907205288284</v>
      </c>
      <c r="AB27" s="73">
        <f>($F27*IF(LEN($E27)=4,HLOOKUP($E27+AB$2,Vychodiská!$J$9:$BH$15,2,0),HLOOKUP(VALUE(RIGHT($E27,4))+AB$2,Vychodiská!$J$9:$BH$15,2,0)))*-1+($G27*IF(LEN($E27)=4,HLOOKUP($E27+AB$2,Vychodiská!$J$9:$BH$15,3,0),HLOOKUP(VALUE(RIGHT($E27,4))+AB$2,Vychodiská!$J$9:$BH$15,3,0)))*-1+($H27*IF(LEN($E27)=4,HLOOKUP($E27+AB$2,Vychodiská!$J$9:$BH$15,4,0),HLOOKUP(VALUE(RIGHT($E27,4))+AB$2,Vychodiská!$J$9:$BH$15,4,0)))*-1+($I27*IF(LEN($E27)=4,HLOOKUP($E27+AB$2,Vychodiská!$J$9:$BH$15,5,0),HLOOKUP(VALUE(RIGHT($E27,4))+AB$2,Vychodiská!$J$9:$BH$15,5,0)))*-1+($J27*IF(LEN($E27)=4,HLOOKUP($E27+AB$2,Vychodiská!$J$9:$BH$15,6),HLOOKUP(VALUE(RIGHT($E27,4))+AB$2,Vychodiská!$J$9:$BH$15,6,0)))*-1+($K27*IF(LEN($E27)=4,HLOOKUP($E27+AB$2,Vychodiská!$J$9:$BH$15,7),HLOOKUP(VALUE(RIGHT($E27,4))+AB$2,Vychodiská!$J$9:$BH$15,7,0)))*-1</f>
        <v>38241.536277341169</v>
      </c>
      <c r="AC27" s="73">
        <f>($F27*IF(LEN($E27)=4,HLOOKUP($E27+AC$2,Vychodiská!$J$9:$BH$15,2,0),HLOOKUP(VALUE(RIGHT($E27,4))+AC$2,Vychodiská!$J$9:$BH$15,2,0)))*-1+($G27*IF(LEN($E27)=4,HLOOKUP($E27+AC$2,Vychodiská!$J$9:$BH$15,3,0),HLOOKUP(VALUE(RIGHT($E27,4))+AC$2,Vychodiská!$J$9:$BH$15,3,0)))*-1+($H27*IF(LEN($E27)=4,HLOOKUP($E27+AC$2,Vychodiská!$J$9:$BH$15,4,0),HLOOKUP(VALUE(RIGHT($E27,4))+AC$2,Vychodiská!$J$9:$BH$15,4,0)))*-1+($I27*IF(LEN($E27)=4,HLOOKUP($E27+AC$2,Vychodiská!$J$9:$BH$15,5,0),HLOOKUP(VALUE(RIGHT($E27,4))+AC$2,Vychodiská!$J$9:$BH$15,5,0)))*-1+($J27*IF(LEN($E27)=4,HLOOKUP($E27+AC$2,Vychodiská!$J$9:$BH$15,6),HLOOKUP(VALUE(RIGHT($E27,4))+AC$2,Vychodiská!$J$9:$BH$15,6,0)))*-1+($K27*IF(LEN($E27)=4,HLOOKUP($E27+AC$2,Vychodiská!$J$9:$BH$15,7),HLOOKUP(VALUE(RIGHT($E27,4))+AC$2,Vychodiská!$J$9:$BH$15,7,0)))*-1</f>
        <v>38623.951640114574</v>
      </c>
      <c r="AD27" s="73">
        <f>($F27*IF(LEN($E27)=4,HLOOKUP($E27+AD$2,Vychodiská!$J$9:$BH$15,2,0),HLOOKUP(VALUE(RIGHT($E27,4))+AD$2,Vychodiská!$J$9:$BH$15,2,0)))*-1+($G27*IF(LEN($E27)=4,HLOOKUP($E27+AD$2,Vychodiská!$J$9:$BH$15,3,0),HLOOKUP(VALUE(RIGHT($E27,4))+AD$2,Vychodiská!$J$9:$BH$15,3,0)))*-1+($H27*IF(LEN($E27)=4,HLOOKUP($E27+AD$2,Vychodiská!$J$9:$BH$15,4,0),HLOOKUP(VALUE(RIGHT($E27,4))+AD$2,Vychodiská!$J$9:$BH$15,4,0)))*-1+($I27*IF(LEN($E27)=4,HLOOKUP($E27+AD$2,Vychodiská!$J$9:$BH$15,5,0),HLOOKUP(VALUE(RIGHT($E27,4))+AD$2,Vychodiská!$J$9:$BH$15,5,0)))*-1+($J27*IF(LEN($E27)=4,HLOOKUP($E27+AD$2,Vychodiská!$J$9:$BH$15,6),HLOOKUP(VALUE(RIGHT($E27,4))+AD$2,Vychodiská!$J$9:$BH$15,6,0)))*-1+($K27*IF(LEN($E27)=4,HLOOKUP($E27+AD$2,Vychodiská!$J$9:$BH$15,7),HLOOKUP(VALUE(RIGHT($E27,4))+AD$2,Vychodiská!$J$9:$BH$15,7,0)))*-1</f>
        <v>39010.191156515728</v>
      </c>
      <c r="AE27" s="73">
        <f>($F27*IF(LEN($E27)=4,HLOOKUP($E27+AE$2,Vychodiská!$J$9:$BH$15,2,0),HLOOKUP(VALUE(RIGHT($E27,4))+AE$2,Vychodiská!$J$9:$BH$15,2,0)))*-1+($G27*IF(LEN($E27)=4,HLOOKUP($E27+AE$2,Vychodiská!$J$9:$BH$15,3,0),HLOOKUP(VALUE(RIGHT($E27,4))+AE$2,Vychodiská!$J$9:$BH$15,3,0)))*-1+($H27*IF(LEN($E27)=4,HLOOKUP($E27+AE$2,Vychodiská!$J$9:$BH$15,4,0),HLOOKUP(VALUE(RIGHT($E27,4))+AE$2,Vychodiská!$J$9:$BH$15,4,0)))*-1+($I27*IF(LEN($E27)=4,HLOOKUP($E27+AE$2,Vychodiská!$J$9:$BH$15,5,0),HLOOKUP(VALUE(RIGHT($E27,4))+AE$2,Vychodiská!$J$9:$BH$15,5,0)))*-1+($J27*IF(LEN($E27)=4,HLOOKUP($E27+AE$2,Vychodiská!$J$9:$BH$15,6),HLOOKUP(VALUE(RIGHT($E27,4))+AE$2,Vychodiská!$J$9:$BH$15,6,0)))*-1+($K27*IF(LEN($E27)=4,HLOOKUP($E27+AE$2,Vychodiská!$J$9:$BH$15,7),HLOOKUP(VALUE(RIGHT($E27,4))+AE$2,Vychodiská!$J$9:$BH$15,7,0)))*-1</f>
        <v>39400.293068080871</v>
      </c>
      <c r="AF27" s="73">
        <f>($F27*IF(LEN($E27)=4,HLOOKUP($E27+AF$2,Vychodiská!$J$9:$BH$15,2,0),HLOOKUP(VALUE(RIGHT($E27,4))+AF$2,Vychodiská!$J$9:$BH$15,2,0)))*-1+($G27*IF(LEN($E27)=4,HLOOKUP($E27+AF$2,Vychodiská!$J$9:$BH$15,3,0),HLOOKUP(VALUE(RIGHT($E27,4))+AF$2,Vychodiská!$J$9:$BH$15,3,0)))*-1+($H27*IF(LEN($E27)=4,HLOOKUP($E27+AF$2,Vychodiská!$J$9:$BH$15,4,0),HLOOKUP(VALUE(RIGHT($E27,4))+AF$2,Vychodiská!$J$9:$BH$15,4,0)))*-1+($I27*IF(LEN($E27)=4,HLOOKUP($E27+AF$2,Vychodiská!$J$9:$BH$15,5,0),HLOOKUP(VALUE(RIGHT($E27,4))+AF$2,Vychodiská!$J$9:$BH$15,5,0)))*-1+($J27*IF(LEN($E27)=4,HLOOKUP($E27+AF$2,Vychodiská!$J$9:$BH$15,6),HLOOKUP(VALUE(RIGHT($E27,4))+AF$2,Vychodiská!$J$9:$BH$15,6,0)))*-1+($K27*IF(LEN($E27)=4,HLOOKUP($E27+AF$2,Vychodiská!$J$9:$BH$15,7),HLOOKUP(VALUE(RIGHT($E27,4))+AF$2,Vychodiská!$J$9:$BH$15,7,0)))*-1</f>
        <v>39794.295998761692</v>
      </c>
      <c r="AG27" s="73">
        <f>($F27*IF(LEN($E27)=4,HLOOKUP($E27+AG$2,Vychodiská!$J$9:$BH$15,2,0),HLOOKUP(VALUE(RIGHT($E27,4))+AG$2,Vychodiská!$J$9:$BH$15,2,0)))*-1+($G27*IF(LEN($E27)=4,HLOOKUP($E27+AG$2,Vychodiská!$J$9:$BH$15,3,0),HLOOKUP(VALUE(RIGHT($E27,4))+AG$2,Vychodiská!$J$9:$BH$15,3,0)))*-1+($H27*IF(LEN($E27)=4,HLOOKUP($E27+AG$2,Vychodiská!$J$9:$BH$15,4,0),HLOOKUP(VALUE(RIGHT($E27,4))+AG$2,Vychodiská!$J$9:$BH$15,4,0)))*-1+($I27*IF(LEN($E27)=4,HLOOKUP($E27+AG$2,Vychodiská!$J$9:$BH$15,5,0),HLOOKUP(VALUE(RIGHT($E27,4))+AG$2,Vychodiská!$J$9:$BH$15,5,0)))*-1+($J27*IF(LEN($E27)=4,HLOOKUP($E27+AG$2,Vychodiská!$J$9:$BH$15,6),HLOOKUP(VALUE(RIGHT($E27,4))+AG$2,Vychodiská!$J$9:$BH$15,6,0)))*-1+($K27*IF(LEN($E27)=4,HLOOKUP($E27+AG$2,Vychodiská!$J$9:$BH$15,7),HLOOKUP(VALUE(RIGHT($E27,4))+AG$2,Vychodiská!$J$9:$BH$15,7,0)))*-1</f>
        <v>40192.238958749302</v>
      </c>
      <c r="AH27" s="73">
        <f>($F27*IF(LEN($E27)=4,HLOOKUP($E27+AH$2,Vychodiská!$J$9:$BH$15,2,0),HLOOKUP(VALUE(RIGHT($E27,4))+AH$2,Vychodiská!$J$9:$BH$15,2,0)))*-1+($G27*IF(LEN($E27)=4,HLOOKUP($E27+AH$2,Vychodiská!$J$9:$BH$15,3,0),HLOOKUP(VALUE(RIGHT($E27,4))+AH$2,Vychodiská!$J$9:$BH$15,3,0)))*-1+($H27*IF(LEN($E27)=4,HLOOKUP($E27+AH$2,Vychodiská!$J$9:$BH$15,4,0),HLOOKUP(VALUE(RIGHT($E27,4))+AH$2,Vychodiská!$J$9:$BH$15,4,0)))*-1+($I27*IF(LEN($E27)=4,HLOOKUP($E27+AH$2,Vychodiská!$J$9:$BH$15,5,0),HLOOKUP(VALUE(RIGHT($E27,4))+AH$2,Vychodiská!$J$9:$BH$15,5,0)))*-1+($J27*IF(LEN($E27)=4,HLOOKUP($E27+AH$2,Vychodiská!$J$9:$BH$15,6),HLOOKUP(VALUE(RIGHT($E27,4))+AH$2,Vychodiská!$J$9:$BH$15,6,0)))*-1+($K27*IF(LEN($E27)=4,HLOOKUP($E27+AH$2,Vychodiská!$J$9:$BH$15,7),HLOOKUP(VALUE(RIGHT($E27,4))+AH$2,Vychodiská!$J$9:$BH$15,7,0)))*-1</f>
        <v>40594.161348336798</v>
      </c>
      <c r="AI27" s="73">
        <f>($F27*IF(LEN($E27)=4,HLOOKUP($E27+AI$2,Vychodiská!$J$9:$BH$15,2,0),HLOOKUP(VALUE(RIGHT($E27,4))+AI$2,Vychodiská!$J$9:$BH$15,2,0)))*-1+($G27*IF(LEN($E27)=4,HLOOKUP($E27+AI$2,Vychodiská!$J$9:$BH$15,3,0),HLOOKUP(VALUE(RIGHT($E27,4))+AI$2,Vychodiská!$J$9:$BH$15,3,0)))*-1+($H27*IF(LEN($E27)=4,HLOOKUP($E27+AI$2,Vychodiská!$J$9:$BH$15,4,0),HLOOKUP(VALUE(RIGHT($E27,4))+AI$2,Vychodiská!$J$9:$BH$15,4,0)))*-1+($I27*IF(LEN($E27)=4,HLOOKUP($E27+AI$2,Vychodiská!$J$9:$BH$15,5,0),HLOOKUP(VALUE(RIGHT($E27,4))+AI$2,Vychodiská!$J$9:$BH$15,5,0)))*-1+($J27*IF(LEN($E27)=4,HLOOKUP($E27+AI$2,Vychodiská!$J$9:$BH$15,6),HLOOKUP(VALUE(RIGHT($E27,4))+AI$2,Vychodiská!$J$9:$BH$15,6,0)))*-1+($K27*IF(LEN($E27)=4,HLOOKUP($E27+AI$2,Vychodiská!$J$9:$BH$15,7),HLOOKUP(VALUE(RIGHT($E27,4))+AI$2,Vychodiská!$J$9:$BH$15,7,0)))*-1</f>
        <v>41000.102961820165</v>
      </c>
      <c r="AJ27" s="73">
        <f>($F27*IF(LEN($E27)=4,HLOOKUP($E27+AJ$2,Vychodiská!$J$9:$BH$15,2,0),HLOOKUP(VALUE(RIGHT($E27,4))+AJ$2,Vychodiská!$J$9:$BH$15,2,0)))*-1+($G27*IF(LEN($E27)=4,HLOOKUP($E27+AJ$2,Vychodiská!$J$9:$BH$15,3,0),HLOOKUP(VALUE(RIGHT($E27,4))+AJ$2,Vychodiská!$J$9:$BH$15,3,0)))*-1+($H27*IF(LEN($E27)=4,HLOOKUP($E27+AJ$2,Vychodiská!$J$9:$BH$15,4,0),HLOOKUP(VALUE(RIGHT($E27,4))+AJ$2,Vychodiská!$J$9:$BH$15,4,0)))*-1+($I27*IF(LEN($E27)=4,HLOOKUP($E27+AJ$2,Vychodiská!$J$9:$BH$15,5,0),HLOOKUP(VALUE(RIGHT($E27,4))+AJ$2,Vychodiská!$J$9:$BH$15,5,0)))*-1+($J27*IF(LEN($E27)=4,HLOOKUP($E27+AJ$2,Vychodiská!$J$9:$BH$15,6),HLOOKUP(VALUE(RIGHT($E27,4))+AJ$2,Vychodiská!$J$9:$BH$15,6,0)))*-1+($K27*IF(LEN($E27)=4,HLOOKUP($E27+AJ$2,Vychodiská!$J$9:$BH$15,7),HLOOKUP(VALUE(RIGHT($E27,4))+AJ$2,Vychodiská!$J$9:$BH$15,7,0)))*-1</f>
        <v>41410.103991438365</v>
      </c>
      <c r="AK27" s="73">
        <f>($F27*IF(LEN($E27)=4,HLOOKUP($E27+AK$2,Vychodiská!$J$9:$BH$15,2,0),HLOOKUP(VALUE(RIGHT($E27,4))+AK$2,Vychodiská!$J$9:$BH$15,2,0)))*-1+($G27*IF(LEN($E27)=4,HLOOKUP($E27+AK$2,Vychodiská!$J$9:$BH$15,3,0),HLOOKUP(VALUE(RIGHT($E27,4))+AK$2,Vychodiská!$J$9:$BH$15,3,0)))*-1+($H27*IF(LEN($E27)=4,HLOOKUP($E27+AK$2,Vychodiská!$J$9:$BH$15,4,0),HLOOKUP(VALUE(RIGHT($E27,4))+AK$2,Vychodiská!$J$9:$BH$15,4,0)))*-1+($I27*IF(LEN($E27)=4,HLOOKUP($E27+AK$2,Vychodiská!$J$9:$BH$15,5,0),HLOOKUP(VALUE(RIGHT($E27,4))+AK$2,Vychodiská!$J$9:$BH$15,5,0)))*-1+($J27*IF(LEN($E27)=4,HLOOKUP($E27+AK$2,Vychodiská!$J$9:$BH$15,6),HLOOKUP(VALUE(RIGHT($E27,4))+AK$2,Vychodiská!$J$9:$BH$15,6,0)))*-1+($K27*IF(LEN($E27)=4,HLOOKUP($E27+AK$2,Vychodiská!$J$9:$BH$15,7),HLOOKUP(VALUE(RIGHT($E27,4))+AK$2,Vychodiská!$J$9:$BH$15,7,0)))*-1</f>
        <v>41824.205031352751</v>
      </c>
      <c r="AL27" s="73">
        <f>($F27*IF(LEN($E27)=4,HLOOKUP($E27+AL$2,Vychodiská!$J$9:$BH$15,2,0),HLOOKUP(VALUE(RIGHT($E27,4))+AL$2,Vychodiská!$J$9:$BH$15,2,0)))*-1+($G27*IF(LEN($E27)=4,HLOOKUP($E27+AL$2,Vychodiská!$J$9:$BH$15,3,0),HLOOKUP(VALUE(RIGHT($E27,4))+AL$2,Vychodiská!$J$9:$BH$15,3,0)))*-1+($H27*IF(LEN($E27)=4,HLOOKUP($E27+AL$2,Vychodiská!$J$9:$BH$15,4,0),HLOOKUP(VALUE(RIGHT($E27,4))+AL$2,Vychodiská!$J$9:$BH$15,4,0)))*-1+($I27*IF(LEN($E27)=4,HLOOKUP($E27+AL$2,Vychodiská!$J$9:$BH$15,5,0),HLOOKUP(VALUE(RIGHT($E27,4))+AL$2,Vychodiská!$J$9:$BH$15,5,0)))*-1+($J27*IF(LEN($E27)=4,HLOOKUP($E27+AL$2,Vychodiská!$J$9:$BH$15,6),HLOOKUP(VALUE(RIGHT($E27,4))+AL$2,Vychodiská!$J$9:$BH$15,6,0)))*-1+($K27*IF(LEN($E27)=4,HLOOKUP($E27+AL$2,Vychodiská!$J$9:$BH$15,7),HLOOKUP(VALUE(RIGHT($E27,4))+AL$2,Vychodiská!$J$9:$BH$15,7,0)))*-1</f>
        <v>42367.919696760327</v>
      </c>
      <c r="AM27" s="73">
        <f>($F27*IF(LEN($E27)=4,HLOOKUP($E27+AM$2,Vychodiská!$J$9:$BH$15,2,0),HLOOKUP(VALUE(RIGHT($E27,4))+AM$2,Vychodiská!$J$9:$BH$15,2,0)))*-1+($G27*IF(LEN($E27)=4,HLOOKUP($E27+AM$2,Vychodiská!$J$9:$BH$15,3,0),HLOOKUP(VALUE(RIGHT($E27,4))+AM$2,Vychodiská!$J$9:$BH$15,3,0)))*-1+($H27*IF(LEN($E27)=4,HLOOKUP($E27+AM$2,Vychodiská!$J$9:$BH$15,4,0),HLOOKUP(VALUE(RIGHT($E27,4))+AM$2,Vychodiská!$J$9:$BH$15,4,0)))*-1+($I27*IF(LEN($E27)=4,HLOOKUP($E27+AM$2,Vychodiská!$J$9:$BH$15,5,0),HLOOKUP(VALUE(RIGHT($E27,4))+AM$2,Vychodiská!$J$9:$BH$15,5,0)))*-1+($J27*IF(LEN($E27)=4,HLOOKUP($E27+AM$2,Vychodiská!$J$9:$BH$15,6),HLOOKUP(VALUE(RIGHT($E27,4))+AM$2,Vychodiská!$J$9:$BH$15,6,0)))*-1+($K27*IF(LEN($E27)=4,HLOOKUP($E27+AM$2,Vychodiská!$J$9:$BH$15,7),HLOOKUP(VALUE(RIGHT($E27,4))+AM$2,Vychodiská!$J$9:$BH$15,7,0)))*-1</f>
        <v>42918.70265281821</v>
      </c>
      <c r="AN27" s="73">
        <f>($F27*IF(LEN($E27)=4,HLOOKUP($E27+AN$2,Vychodiská!$J$9:$BH$15,2,0),HLOOKUP(VALUE(RIGHT($E27,4))+AN$2,Vychodiská!$J$9:$BH$15,2,0)))*-1+($G27*IF(LEN($E27)=4,HLOOKUP($E27+AN$2,Vychodiská!$J$9:$BH$15,3,0),HLOOKUP(VALUE(RIGHT($E27,4))+AN$2,Vychodiská!$J$9:$BH$15,3,0)))*-1+($H27*IF(LEN($E27)=4,HLOOKUP($E27+AN$2,Vychodiská!$J$9:$BH$15,4,0),HLOOKUP(VALUE(RIGHT($E27,4))+AN$2,Vychodiská!$J$9:$BH$15,4,0)))*-1+($I27*IF(LEN($E27)=4,HLOOKUP($E27+AN$2,Vychodiská!$J$9:$BH$15,5,0),HLOOKUP(VALUE(RIGHT($E27,4))+AN$2,Vychodiská!$J$9:$BH$15,5,0)))*-1+($J27*IF(LEN($E27)=4,HLOOKUP($E27+AN$2,Vychodiská!$J$9:$BH$15,6),HLOOKUP(VALUE(RIGHT($E27,4))+AN$2,Vychodiská!$J$9:$BH$15,6,0)))*-1+($K27*IF(LEN($E27)=4,HLOOKUP($E27+AN$2,Vychodiská!$J$9:$BH$15,7),HLOOKUP(VALUE(RIGHT($E27,4))+AN$2,Vychodiská!$J$9:$BH$15,7,0)))*-1</f>
        <v>43476.645787304835</v>
      </c>
      <c r="AO27" s="74">
        <f>($F27*IF(LEN($E27)=4,HLOOKUP($E27+AO$2,Vychodiská!$J$9:$BH$15,2,0),HLOOKUP(VALUE(RIGHT($E27,4))+AO$2,Vychodiská!$J$9:$BH$15,2,0)))*-1+($G27*IF(LEN($E27)=4,HLOOKUP($E27+AO$2,Vychodiská!$J$9:$BH$15,3,0),HLOOKUP(VALUE(RIGHT($E27,4))+AO$2,Vychodiská!$J$9:$BH$15,3,0)))*-1+($H27*IF(LEN($E27)=4,HLOOKUP($E27+AO$2,Vychodiská!$J$9:$BH$15,4,0),HLOOKUP(VALUE(RIGHT($E27,4))+AO$2,Vychodiská!$J$9:$BH$15,4,0)))*-1+($I27*IF(LEN($E27)=4,HLOOKUP($E27+AO$2,Vychodiská!$J$9:$BH$15,5,0),HLOOKUP(VALUE(RIGHT($E27,4))+AO$2,Vychodiská!$J$9:$BH$15,5,0)))*-1+($J27*IF(LEN($E27)=4,HLOOKUP($E27+AO$2,Vychodiská!$J$9:$BH$15,6),HLOOKUP(VALUE(RIGHT($E27,4))+AO$2,Vychodiská!$J$9:$BH$15,6,0)))*-1+($K27*IF(LEN($E27)=4,HLOOKUP($E27+AO$2,Vychodiská!$J$9:$BH$15,7),HLOOKUP(VALUE(RIGHT($E27,4))+AO$2,Vychodiská!$J$9:$BH$15,7,0)))*-1</f>
        <v>44041.842182539804</v>
      </c>
      <c r="AP27" s="73">
        <f t="shared" si="25"/>
        <v>30889.015558317951</v>
      </c>
      <c r="AQ27" s="73">
        <f>SUM($L27:M27)</f>
        <v>62303.144381127306</v>
      </c>
      <c r="AR27" s="73">
        <f>SUM($L27:N27)</f>
        <v>94251.313393924414</v>
      </c>
      <c r="AS27" s="73">
        <f>SUM($L27:O27)</f>
        <v>126742.60127993907</v>
      </c>
      <c r="AT27" s="73">
        <f>SUM($L27:P27)</f>
        <v>159786.24106001598</v>
      </c>
      <c r="AU27" s="73">
        <f>SUM($L27:Q27)</f>
        <v>193391.62271635421</v>
      </c>
      <c r="AV27" s="73">
        <f>SUM($L27:R27)</f>
        <v>227400.26895256847</v>
      </c>
      <c r="AW27" s="73">
        <f>SUM($L27:S27)</f>
        <v>261817.01894361732</v>
      </c>
      <c r="AX27" s="73">
        <f>SUM($L27:T27)</f>
        <v>296646.76993455878</v>
      </c>
      <c r="AY27" s="73">
        <f>SUM($L27:U27)</f>
        <v>331894.47793739149</v>
      </c>
      <c r="AZ27" s="73">
        <f>SUM($L27:V27)</f>
        <v>367565.15843625821</v>
      </c>
      <c r="BA27" s="73">
        <f>SUM($L27:W27)</f>
        <v>403663.88710111135</v>
      </c>
      <c r="BB27" s="73">
        <f>SUM($L27:X27)</f>
        <v>440195.8005099427</v>
      </c>
      <c r="BC27" s="73">
        <f>SUM($L27:Y27)</f>
        <v>477166.09687968006</v>
      </c>
      <c r="BD27" s="73">
        <f>SUM($L27:Z27)</f>
        <v>514580.03680585424</v>
      </c>
      <c r="BE27" s="73">
        <f>SUM($L27:AA27)</f>
        <v>552442.94401114248</v>
      </c>
      <c r="BF27" s="73">
        <f>SUM($L27:AB27)</f>
        <v>590684.48028848367</v>
      </c>
      <c r="BG27" s="73">
        <f>SUM($L27:AC27)</f>
        <v>629308.43192859821</v>
      </c>
      <c r="BH27" s="73">
        <f>SUM($L27:AD27)</f>
        <v>668318.62308511394</v>
      </c>
      <c r="BI27" s="73">
        <f>SUM($L27:AE27)</f>
        <v>707718.91615319485</v>
      </c>
      <c r="BJ27" s="73">
        <f>SUM($L27:AF27)</f>
        <v>747513.21215195651</v>
      </c>
      <c r="BK27" s="73">
        <f>SUM($L27:AG27)</f>
        <v>787705.45111070585</v>
      </c>
      <c r="BL27" s="73">
        <f>SUM($L27:AH27)</f>
        <v>828299.61245904269</v>
      </c>
      <c r="BM27" s="73">
        <f>SUM($L27:AI27)</f>
        <v>869299.71542086289</v>
      </c>
      <c r="BN27" s="73">
        <f>SUM($L27:AJ27)</f>
        <v>910709.81941230129</v>
      </c>
      <c r="BO27" s="73">
        <f>SUM($L27:AK27)</f>
        <v>952534.02444365399</v>
      </c>
      <c r="BP27" s="73">
        <f>SUM($L27:AL27)</f>
        <v>994901.94414041436</v>
      </c>
      <c r="BQ27" s="73">
        <f>SUM($L27:AM27)</f>
        <v>1037820.6467932325</v>
      </c>
      <c r="BR27" s="73">
        <f>SUM($L27:AN27)</f>
        <v>1081297.2925805373</v>
      </c>
      <c r="BS27" s="74">
        <f>SUM($L27:AO27)</f>
        <v>1125339.1347630771</v>
      </c>
      <c r="BT27" s="76">
        <f>IF(CZ27=0,0,L27/((1+Vychodiská!$C$168)^emisie_ostatné!CZ27))</f>
        <v>28017.247671943718</v>
      </c>
      <c r="BU27" s="73">
        <f>IF(DA27=0,0,M27/((1+Vychodiská!$C$168)^emisie_ostatné!DA27))</f>
        <v>27136.70560225406</v>
      </c>
      <c r="BV27" s="73">
        <f>IF(DB27=0,0,N27/((1+Vychodiská!$C$168)^emisie_ostatné!DB27))</f>
        <v>26283.837711897504</v>
      </c>
      <c r="BW27" s="73">
        <f>IF(DC27=0,0,O27/((1+Vychodiská!$C$168)^emisie_ostatné!DC27))</f>
        <v>25457.774240952149</v>
      </c>
      <c r="BX27" s="73">
        <f>IF(DD27=0,0,P27/((1+Vychodiská!$C$168)^emisie_ostatné!DD27))</f>
        <v>24657.672764807936</v>
      </c>
      <c r="BY27" s="73">
        <f>IF(DE27=0,0,Q27/((1+Vychodiská!$C$168)^emisie_ostatné!DE27))</f>
        <v>23882.717335056826</v>
      </c>
      <c r="BZ27" s="73">
        <f>IF(DF27=0,0,R27/((1+Vychodiská!$C$168)^emisie_ostatné!DF27))</f>
        <v>23018.39042197858</v>
      </c>
      <c r="CA27" s="73">
        <f>IF(DG27=0,0,S27/((1+Vychodiská!$C$168)^emisie_ostatné!DG27))</f>
        <v>22185.343911468881</v>
      </c>
      <c r="CB27" s="73">
        <f>IF(DH27=0,0,T27/((1+Vychodiská!$C$168)^emisie_ostatné!DH27))</f>
        <v>21382.445750863339</v>
      </c>
      <c r="CC27" s="73">
        <f>IF(DI27=0,0,U27/((1+Vychodiská!$C$168)^emisie_ostatné!DI27))</f>
        <v>20608.604857022568</v>
      </c>
      <c r="CD27" s="73">
        <f>IF(DJ27=0,0,V27/((1+Vychodiská!$C$168)^emisie_ostatné!DJ27))</f>
        <v>19862.769633625565</v>
      </c>
      <c r="CE27" s="73">
        <f>IF(DK27=0,0,W27/((1+Vychodiská!$C$168)^emisie_ostatné!DK27))</f>
        <v>19143.926542122925</v>
      </c>
      <c r="CF27" s="73">
        <f>IF(DL27=0,0,X27/((1+Vychodiská!$C$168)^emisie_ostatné!DL27))</f>
        <v>18451.098724408002</v>
      </c>
      <c r="CG27" s="73">
        <f>IF(DM27=0,0,Y27/((1+Vychodiská!$C$168)^emisie_ostatné!DM27))</f>
        <v>17783.344675334181</v>
      </c>
      <c r="CH27" s="73">
        <f>IF(DN27=0,0,Z27/((1+Vychodiská!$C$168)^emisie_ostatné!DN27))</f>
        <v>17139.756963274474</v>
      </c>
      <c r="CI27" s="73">
        <f>IF(DO27=0,0,AA27/((1+Vychodiská!$C$168)^emisie_ostatné!DO27))</f>
        <v>16519.460996984541</v>
      </c>
      <c r="CJ27" s="73">
        <f>IF(DP27=0,0,AB27/((1+Vychodiská!$C$168)^emisie_ostatné!DP27))</f>
        <v>15890.148197099415</v>
      </c>
      <c r="CK27" s="73">
        <f>IF(DQ27=0,0,AC27/((1+Vychodiská!$C$168)^emisie_ostatné!DQ27))</f>
        <v>15284.809218162292</v>
      </c>
      <c r="CL27" s="73">
        <f>IF(DR27=0,0,AD27/((1+Vychodiská!$C$168)^emisie_ostatné!DR27))</f>
        <v>14702.530771756114</v>
      </c>
      <c r="CM27" s="73">
        <f>IF(DS27=0,0,AE27/((1+Vychodiská!$C$168)^emisie_ostatné!DS27))</f>
        <v>14142.434361403495</v>
      </c>
      <c r="CN27" s="73">
        <f>IF(DT27=0,0,AF27/((1+Vychodiská!$C$168)^emisie_ostatné!DT27))</f>
        <v>13603.674957159557</v>
      </c>
      <c r="CO27" s="73">
        <f>IF(DU27=0,0,AG27/((1+Vychodiská!$C$168)^emisie_ostatné!DU27))</f>
        <v>13085.439720696331</v>
      </c>
      <c r="CP27" s="73">
        <f>IF(DV27=0,0,AH27/((1+Vychodiská!$C$168)^emisie_ostatné!DV27))</f>
        <v>12586.946778955522</v>
      </c>
      <c r="CQ27" s="73">
        <f>IF(DW27=0,0,AI27/((1+Vychodiská!$C$168)^emisie_ostatné!DW27))</f>
        <v>12107.444044519119</v>
      </c>
      <c r="CR27" s="73">
        <f>IF(DX27=0,0,AJ27/((1+Vychodiská!$C$168)^emisie_ostatné!DX27))</f>
        <v>11646.208080918392</v>
      </c>
      <c r="CS27" s="73">
        <f>IF(DY27=0,0,AK27/((1+Vychodiská!$C$168)^emisie_ostatné!DY27))</f>
        <v>11202.543011169118</v>
      </c>
      <c r="CT27" s="73">
        <f>IF(DZ27=0,0,AL27/((1+Vychodiská!$C$168)^emisie_ostatné!DZ27))</f>
        <v>10807.786733632682</v>
      </c>
      <c r="CU27" s="73">
        <f>IF(EA27=0,0,AM27/((1+Vychodiská!$C$168)^emisie_ostatné!EA27))</f>
        <v>10426.940915399909</v>
      </c>
      <c r="CV27" s="73">
        <f>IF(EB27=0,0,AN27/((1+Vychodiská!$C$168)^emisie_ostatné!EB27))</f>
        <v>10059.515378381057</v>
      </c>
      <c r="CW27" s="74">
        <f>IF(EC27=0,0,AO27/((1+Vychodiská!$C$168)^emisie_ostatné!EC27))</f>
        <v>9705.0372174285785</v>
      </c>
      <c r="CX27" s="77">
        <f t="shared" si="26"/>
        <v>526782.55719067692</v>
      </c>
      <c r="CZ27" s="78">
        <f t="shared" si="27"/>
        <v>2</v>
      </c>
      <c r="DA27" s="78">
        <f t="shared" si="28"/>
        <v>3</v>
      </c>
      <c r="DB27" s="78">
        <f t="shared" si="29"/>
        <v>4</v>
      </c>
      <c r="DC27" s="78">
        <f t="shared" si="30"/>
        <v>5</v>
      </c>
      <c r="DD27" s="78">
        <f t="shared" si="31"/>
        <v>6</v>
      </c>
      <c r="DE27" s="78">
        <f t="shared" si="32"/>
        <v>7</v>
      </c>
      <c r="DF27" s="78">
        <f t="shared" si="33"/>
        <v>8</v>
      </c>
      <c r="DG27" s="78">
        <f t="shared" si="34"/>
        <v>9</v>
      </c>
      <c r="DH27" s="78">
        <f t="shared" si="35"/>
        <v>10</v>
      </c>
      <c r="DI27" s="78">
        <f t="shared" si="36"/>
        <v>11</v>
      </c>
      <c r="DJ27" s="78">
        <f t="shared" si="37"/>
        <v>12</v>
      </c>
      <c r="DK27" s="78">
        <f t="shared" si="38"/>
        <v>13</v>
      </c>
      <c r="DL27" s="78">
        <f t="shared" si="39"/>
        <v>14</v>
      </c>
      <c r="DM27" s="78">
        <f t="shared" si="40"/>
        <v>15</v>
      </c>
      <c r="DN27" s="78">
        <f t="shared" si="41"/>
        <v>16</v>
      </c>
      <c r="DO27" s="78">
        <f t="shared" si="42"/>
        <v>17</v>
      </c>
      <c r="DP27" s="78">
        <f t="shared" si="43"/>
        <v>18</v>
      </c>
      <c r="DQ27" s="78">
        <f t="shared" si="44"/>
        <v>19</v>
      </c>
      <c r="DR27" s="78">
        <f t="shared" si="45"/>
        <v>20</v>
      </c>
      <c r="DS27" s="78">
        <f t="shared" si="46"/>
        <v>21</v>
      </c>
      <c r="DT27" s="78">
        <f t="shared" si="47"/>
        <v>22</v>
      </c>
      <c r="DU27" s="78">
        <f t="shared" si="48"/>
        <v>23</v>
      </c>
      <c r="DV27" s="78">
        <f t="shared" si="49"/>
        <v>24</v>
      </c>
      <c r="DW27" s="78">
        <f t="shared" si="50"/>
        <v>25</v>
      </c>
      <c r="DX27" s="78">
        <f t="shared" si="51"/>
        <v>26</v>
      </c>
      <c r="DY27" s="78">
        <f t="shared" si="52"/>
        <v>27</v>
      </c>
      <c r="DZ27" s="78">
        <f t="shared" si="53"/>
        <v>28</v>
      </c>
      <c r="EA27" s="78">
        <f t="shared" si="54"/>
        <v>29</v>
      </c>
      <c r="EB27" s="78">
        <f t="shared" si="55"/>
        <v>30</v>
      </c>
      <c r="EC27" s="79">
        <f t="shared" si="56"/>
        <v>31</v>
      </c>
    </row>
    <row r="28" spans="1:133" ht="37" customHeight="1" x14ac:dyDescent="0.45">
      <c r="A28" s="70">
        <v>29</v>
      </c>
      <c r="B28" s="81" t="s">
        <v>146</v>
      </c>
      <c r="C28" s="71" t="str">
        <f>INDEX(Data!$D$3:$D$29,MATCH(emisie_ostatné!A28,Data!$A$3:$A$29,0))</f>
        <v>Zdroj KVET v Teplárni A  a zvýšenie parametrov parných kotlov PK1, PK2</v>
      </c>
      <c r="D28" s="72">
        <f>INDEX(Data!$M$3:$M$29,MATCH(emisie_ostatné!A28,Data!$A$3:$A$29,0))</f>
        <v>25</v>
      </c>
      <c r="E28" s="72" t="str">
        <f>INDEX(Data!$J$3:$J$29,MATCH(emisie_ostatné!A28,Data!$A$3:$A$29,0))</f>
        <v>2024 - 2025</v>
      </c>
      <c r="F28" s="72">
        <f>INDEX(Data!$O$3:$O$29,MATCH(emisie_ostatné!A28,Data!$A$3:$A$29,0))</f>
        <v>-34.130000000000003</v>
      </c>
      <c r="G28" s="72">
        <f>INDEX(Data!$P$3:$P$29,MATCH(emisie_ostatné!A28,Data!$A$3:$A$29,0))</f>
        <v>-31.06</v>
      </c>
      <c r="H28" s="72">
        <f>INDEX(Data!$Q$3:$Q$29,MATCH(emisie_ostatné!A28,Data!$A$3:$A$29,0))</f>
        <v>0</v>
      </c>
      <c r="I28" s="72">
        <f>INDEX(Data!$R$3:$R$29,MATCH(emisie_ostatné!A28,Data!$A$3:$A$29,0))</f>
        <v>0</v>
      </c>
      <c r="J28" s="72">
        <f>INDEX(Data!$S$3:$S$29,MATCH(emisie_ostatné!A28,Data!$A$3:$A$29,0))</f>
        <v>-6.21</v>
      </c>
      <c r="K28" s="74">
        <f>INDEX(Data!$T$3:$T$29,MATCH(emisie_ostatné!A28,Data!$A$3:$A$29,0))</f>
        <v>0</v>
      </c>
      <c r="L28" s="73">
        <f>($F28*IF(LEN($E28)=4,HLOOKUP($E28+L$2,Vychodiská!$J$9:$BH$15,2,0),HLOOKUP(VALUE(RIGHT($E28,4))+L$2,Vychodiská!$J$9:$BH$15,2,0)))*-1+($G28*IF(LEN($E28)=4,HLOOKUP($E28+L$2,Vychodiská!$J$9:$BH$15,3,0),HLOOKUP(VALUE(RIGHT($E28,4))+L$2,Vychodiská!$J$9:$BH$15,3,0)))*-1+($H28*IF(LEN($E28)=4,HLOOKUP($E28+L$2,Vychodiská!$J$9:$BH$15,4,0),HLOOKUP(VALUE(RIGHT($E28,4))+L$2,Vychodiská!$J$9:$BH$15,4,0)))*-1+($I28*IF(LEN($E28)=4,HLOOKUP($E28+L$2,Vychodiská!$J$9:$BH$15,5,0),HLOOKUP(VALUE(RIGHT($E28,4))+L$2,Vychodiská!$J$9:$BH$15,5,0)))*-1+($J28*IF(LEN($E28)=4,HLOOKUP($E28+L$2,Vychodiská!$J$9:$BH$15,6),HLOOKUP(VALUE(RIGHT($E28,4))+L$2,Vychodiská!$J$9:$BH$15,6,0)))*-1+($K28*IF(LEN($E28)=4,HLOOKUP($E28+L$2,Vychodiská!$J$9:$BH$15,7),HLOOKUP(VALUE(RIGHT($E28,4))+L$2,Vychodiská!$J$9:$BH$15,7,0)))*-1</f>
        <v>4469410.1223620856</v>
      </c>
      <c r="M28" s="73">
        <f>($F28*IF(LEN($E28)=4,HLOOKUP($E28+M$2,Vychodiská!$J$9:$BH$15,2,0),HLOOKUP(VALUE(RIGHT($E28,4))+M$2,Vychodiská!$J$9:$BH$15,2,0)))*-1+($G28*IF(LEN($E28)=4,HLOOKUP($E28+M$2,Vychodiská!$J$9:$BH$15,3,0),HLOOKUP(VALUE(RIGHT($E28,4))+M$2,Vychodiská!$J$9:$BH$15,3,0)))*-1+($H28*IF(LEN($E28)=4,HLOOKUP($E28+M$2,Vychodiská!$J$9:$BH$15,4,0),HLOOKUP(VALUE(RIGHT($E28,4))+M$2,Vychodiská!$J$9:$BH$15,4,0)))*-1+($I28*IF(LEN($E28)=4,HLOOKUP($E28+M$2,Vychodiská!$J$9:$BH$15,5,0),HLOOKUP(VALUE(RIGHT($E28,4))+M$2,Vychodiská!$J$9:$BH$15,5,0)))*-1+($J28*IF(LEN($E28)=4,HLOOKUP($E28+M$2,Vychodiská!$J$9:$BH$15,6),HLOOKUP(VALUE(RIGHT($E28,4))+M$2,Vychodiská!$J$9:$BH$15,6,0)))*-1+($K28*IF(LEN($E28)=4,HLOOKUP($E28+M$2,Vychodiská!$J$9:$BH$15,7),HLOOKUP(VALUE(RIGHT($E28,4))+M$2,Vychodiská!$J$9:$BH$15,7,0)))*-1</f>
        <v>4545390.0944422409</v>
      </c>
      <c r="N28" s="73">
        <f>($F28*IF(LEN($E28)=4,HLOOKUP($E28+N$2,Vychodiská!$J$9:$BH$15,2,0),HLOOKUP(VALUE(RIGHT($E28,4))+N$2,Vychodiská!$J$9:$BH$15,2,0)))*-1+($G28*IF(LEN($E28)=4,HLOOKUP($E28+N$2,Vychodiská!$J$9:$BH$15,3,0),HLOOKUP(VALUE(RIGHT($E28,4))+N$2,Vychodiská!$J$9:$BH$15,3,0)))*-1+($H28*IF(LEN($E28)=4,HLOOKUP($E28+N$2,Vychodiská!$J$9:$BH$15,4,0),HLOOKUP(VALUE(RIGHT($E28,4))+N$2,Vychodiská!$J$9:$BH$15,4,0)))*-1+($I28*IF(LEN($E28)=4,HLOOKUP($E28+N$2,Vychodiská!$J$9:$BH$15,5,0),HLOOKUP(VALUE(RIGHT($E28,4))+N$2,Vychodiská!$J$9:$BH$15,5,0)))*-1+($J28*IF(LEN($E28)=4,HLOOKUP($E28+N$2,Vychodiská!$J$9:$BH$15,6),HLOOKUP(VALUE(RIGHT($E28,4))+N$2,Vychodiská!$J$9:$BH$15,6,0)))*-1+($K28*IF(LEN($E28)=4,HLOOKUP($E28+N$2,Vychodiská!$J$9:$BH$15,7),HLOOKUP(VALUE(RIGHT($E28,4))+N$2,Vychodiská!$J$9:$BH$15,7,0)))*-1</f>
        <v>4622661.726047758</v>
      </c>
      <c r="O28" s="73">
        <f>($F28*IF(LEN($E28)=4,HLOOKUP($E28+O$2,Vychodiská!$J$9:$BH$15,2,0),HLOOKUP(VALUE(RIGHT($E28,4))+O$2,Vychodiská!$J$9:$BH$15,2,0)))*-1+($G28*IF(LEN($E28)=4,HLOOKUP($E28+O$2,Vychodiská!$J$9:$BH$15,3,0),HLOOKUP(VALUE(RIGHT($E28,4))+O$2,Vychodiská!$J$9:$BH$15,3,0)))*-1+($H28*IF(LEN($E28)=4,HLOOKUP($E28+O$2,Vychodiská!$J$9:$BH$15,4,0),HLOOKUP(VALUE(RIGHT($E28,4))+O$2,Vychodiská!$J$9:$BH$15,4,0)))*-1+($I28*IF(LEN($E28)=4,HLOOKUP($E28+O$2,Vychodiská!$J$9:$BH$15,5,0),HLOOKUP(VALUE(RIGHT($E28,4))+O$2,Vychodiská!$J$9:$BH$15,5,0)))*-1+($J28*IF(LEN($E28)=4,HLOOKUP($E28+O$2,Vychodiská!$J$9:$BH$15,6),HLOOKUP(VALUE(RIGHT($E28,4))+O$2,Vychodiská!$J$9:$BH$15,6,0)))*-1+($K28*IF(LEN($E28)=4,HLOOKUP($E28+O$2,Vychodiská!$J$9:$BH$15,7),HLOOKUP(VALUE(RIGHT($E28,4))+O$2,Vychodiská!$J$9:$BH$15,7,0)))*-1</f>
        <v>4701246.9753905684</v>
      </c>
      <c r="P28" s="73">
        <f>($F28*IF(LEN($E28)=4,HLOOKUP($E28+P$2,Vychodiská!$J$9:$BH$15,2,0),HLOOKUP(VALUE(RIGHT($E28,4))+P$2,Vychodiská!$J$9:$BH$15,2,0)))*-1+($G28*IF(LEN($E28)=4,HLOOKUP($E28+P$2,Vychodiská!$J$9:$BH$15,3,0),HLOOKUP(VALUE(RIGHT($E28,4))+P$2,Vychodiská!$J$9:$BH$15,3,0)))*-1+($H28*IF(LEN($E28)=4,HLOOKUP($E28+P$2,Vychodiská!$J$9:$BH$15,4,0),HLOOKUP(VALUE(RIGHT($E28,4))+P$2,Vychodiská!$J$9:$BH$15,4,0)))*-1+($I28*IF(LEN($E28)=4,HLOOKUP($E28+P$2,Vychodiská!$J$9:$BH$15,5,0),HLOOKUP(VALUE(RIGHT($E28,4))+P$2,Vychodiská!$J$9:$BH$15,5,0)))*-1+($J28*IF(LEN($E28)=4,HLOOKUP($E28+P$2,Vychodiská!$J$9:$BH$15,6),HLOOKUP(VALUE(RIGHT($E28,4))+P$2,Vychodiská!$J$9:$BH$15,6,0)))*-1+($K28*IF(LEN($E28)=4,HLOOKUP($E28+P$2,Vychodiská!$J$9:$BH$15,7),HLOOKUP(VALUE(RIGHT($E28,4))+P$2,Vychodiská!$J$9:$BH$15,7,0)))*-1</f>
        <v>4781168.1739722081</v>
      </c>
      <c r="Q28" s="73">
        <f>($F28*IF(LEN($E28)=4,HLOOKUP($E28+Q$2,Vychodiská!$J$9:$BH$15,2,0),HLOOKUP(VALUE(RIGHT($E28,4))+Q$2,Vychodiská!$J$9:$BH$15,2,0)))*-1+($G28*IF(LEN($E28)=4,HLOOKUP($E28+Q$2,Vychodiská!$J$9:$BH$15,3,0),HLOOKUP(VALUE(RIGHT($E28,4))+Q$2,Vychodiská!$J$9:$BH$15,3,0)))*-1+($H28*IF(LEN($E28)=4,HLOOKUP($E28+Q$2,Vychodiská!$J$9:$BH$15,4,0),HLOOKUP(VALUE(RIGHT($E28,4))+Q$2,Vychodiská!$J$9:$BH$15,4,0)))*-1+($I28*IF(LEN($E28)=4,HLOOKUP($E28+Q$2,Vychodiská!$J$9:$BH$15,5,0),HLOOKUP(VALUE(RIGHT($E28,4))+Q$2,Vychodiská!$J$9:$BH$15,5,0)))*-1+($J28*IF(LEN($E28)=4,HLOOKUP($E28+Q$2,Vychodiská!$J$9:$BH$15,6),HLOOKUP(VALUE(RIGHT($E28,4))+Q$2,Vychodiská!$J$9:$BH$15,6,0)))*-1+($K28*IF(LEN($E28)=4,HLOOKUP($E28+Q$2,Vychodiská!$J$9:$BH$15,7),HLOOKUP(VALUE(RIGHT($E28,4))+Q$2,Vychodiská!$J$9:$BH$15,7,0)))*-1</f>
        <v>4838542.1920598755</v>
      </c>
      <c r="R28" s="73">
        <f>($F28*IF(LEN($E28)=4,HLOOKUP($E28+R$2,Vychodiská!$J$9:$BH$15,2,0),HLOOKUP(VALUE(RIGHT($E28,4))+R$2,Vychodiská!$J$9:$BH$15,2,0)))*-1+($G28*IF(LEN($E28)=4,HLOOKUP($E28+R$2,Vychodiská!$J$9:$BH$15,3,0),HLOOKUP(VALUE(RIGHT($E28,4))+R$2,Vychodiská!$J$9:$BH$15,3,0)))*-1+($H28*IF(LEN($E28)=4,HLOOKUP($E28+R$2,Vychodiská!$J$9:$BH$15,4,0),HLOOKUP(VALUE(RIGHT($E28,4))+R$2,Vychodiská!$J$9:$BH$15,4,0)))*-1+($I28*IF(LEN($E28)=4,HLOOKUP($E28+R$2,Vychodiská!$J$9:$BH$15,5,0),HLOOKUP(VALUE(RIGHT($E28,4))+R$2,Vychodiská!$J$9:$BH$15,5,0)))*-1+($J28*IF(LEN($E28)=4,HLOOKUP($E28+R$2,Vychodiská!$J$9:$BH$15,6),HLOOKUP(VALUE(RIGHT($E28,4))+R$2,Vychodiská!$J$9:$BH$15,6,0)))*-1+($K28*IF(LEN($E28)=4,HLOOKUP($E28+R$2,Vychodiská!$J$9:$BH$15,7),HLOOKUP(VALUE(RIGHT($E28,4))+R$2,Vychodiská!$J$9:$BH$15,7,0)))*-1</f>
        <v>4896604.6983645931</v>
      </c>
      <c r="S28" s="73">
        <f>($F28*IF(LEN($E28)=4,HLOOKUP($E28+S$2,Vychodiská!$J$9:$BH$15,2,0),HLOOKUP(VALUE(RIGHT($E28,4))+S$2,Vychodiská!$J$9:$BH$15,2,0)))*-1+($G28*IF(LEN($E28)=4,HLOOKUP($E28+S$2,Vychodiská!$J$9:$BH$15,3,0),HLOOKUP(VALUE(RIGHT($E28,4))+S$2,Vychodiská!$J$9:$BH$15,3,0)))*-1+($H28*IF(LEN($E28)=4,HLOOKUP($E28+S$2,Vychodiská!$J$9:$BH$15,4,0),HLOOKUP(VALUE(RIGHT($E28,4))+S$2,Vychodiská!$J$9:$BH$15,4,0)))*-1+($I28*IF(LEN($E28)=4,HLOOKUP($E28+S$2,Vychodiská!$J$9:$BH$15,5,0),HLOOKUP(VALUE(RIGHT($E28,4))+S$2,Vychodiská!$J$9:$BH$15,5,0)))*-1+($J28*IF(LEN($E28)=4,HLOOKUP($E28+S$2,Vychodiská!$J$9:$BH$15,6),HLOOKUP(VALUE(RIGHT($E28,4))+S$2,Vychodiská!$J$9:$BH$15,6,0)))*-1+($K28*IF(LEN($E28)=4,HLOOKUP($E28+S$2,Vychodiská!$J$9:$BH$15,7),HLOOKUP(VALUE(RIGHT($E28,4))+S$2,Vychodiská!$J$9:$BH$15,7,0)))*-1</f>
        <v>4955363.9547449686</v>
      </c>
      <c r="T28" s="73">
        <f>($F28*IF(LEN($E28)=4,HLOOKUP($E28+T$2,Vychodiská!$J$9:$BH$15,2,0),HLOOKUP(VALUE(RIGHT($E28,4))+T$2,Vychodiská!$J$9:$BH$15,2,0)))*-1+($G28*IF(LEN($E28)=4,HLOOKUP($E28+T$2,Vychodiská!$J$9:$BH$15,3,0),HLOOKUP(VALUE(RIGHT($E28,4))+T$2,Vychodiská!$J$9:$BH$15,3,0)))*-1+($H28*IF(LEN($E28)=4,HLOOKUP($E28+T$2,Vychodiská!$J$9:$BH$15,4,0),HLOOKUP(VALUE(RIGHT($E28,4))+T$2,Vychodiská!$J$9:$BH$15,4,0)))*-1+($I28*IF(LEN($E28)=4,HLOOKUP($E28+T$2,Vychodiská!$J$9:$BH$15,5,0),HLOOKUP(VALUE(RIGHT($E28,4))+T$2,Vychodiská!$J$9:$BH$15,5,0)))*-1+($J28*IF(LEN($E28)=4,HLOOKUP($E28+T$2,Vychodiská!$J$9:$BH$15,6),HLOOKUP(VALUE(RIGHT($E28,4))+T$2,Vychodiská!$J$9:$BH$15,6,0)))*-1+($K28*IF(LEN($E28)=4,HLOOKUP($E28+T$2,Vychodiská!$J$9:$BH$15,7),HLOOKUP(VALUE(RIGHT($E28,4))+T$2,Vychodiská!$J$9:$BH$15,7,0)))*-1</f>
        <v>5014828.3222019086</v>
      </c>
      <c r="U28" s="73">
        <f>($F28*IF(LEN($E28)=4,HLOOKUP($E28+U$2,Vychodiská!$J$9:$BH$15,2,0),HLOOKUP(VALUE(RIGHT($E28,4))+U$2,Vychodiská!$J$9:$BH$15,2,0)))*-1+($G28*IF(LEN($E28)=4,HLOOKUP($E28+U$2,Vychodiská!$J$9:$BH$15,3,0),HLOOKUP(VALUE(RIGHT($E28,4))+U$2,Vychodiská!$J$9:$BH$15,3,0)))*-1+($H28*IF(LEN($E28)=4,HLOOKUP($E28+U$2,Vychodiská!$J$9:$BH$15,4,0),HLOOKUP(VALUE(RIGHT($E28,4))+U$2,Vychodiská!$J$9:$BH$15,4,0)))*-1+($I28*IF(LEN($E28)=4,HLOOKUP($E28+U$2,Vychodiská!$J$9:$BH$15,5,0),HLOOKUP(VALUE(RIGHT($E28,4))+U$2,Vychodiská!$J$9:$BH$15,5,0)))*-1+($J28*IF(LEN($E28)=4,HLOOKUP($E28+U$2,Vychodiská!$J$9:$BH$15,6),HLOOKUP(VALUE(RIGHT($E28,4))+U$2,Vychodiská!$J$9:$BH$15,6,0)))*-1+($K28*IF(LEN($E28)=4,HLOOKUP($E28+U$2,Vychodiská!$J$9:$BH$15,7),HLOOKUP(VALUE(RIGHT($E28,4))+U$2,Vychodiská!$J$9:$BH$15,7,0)))*-1</f>
        <v>5075006.2620683312</v>
      </c>
      <c r="V28" s="73">
        <f>($F28*IF(LEN($E28)=4,HLOOKUP($E28+V$2,Vychodiská!$J$9:$BH$15,2,0),HLOOKUP(VALUE(RIGHT($E28,4))+V$2,Vychodiská!$J$9:$BH$15,2,0)))*-1+($G28*IF(LEN($E28)=4,HLOOKUP($E28+V$2,Vychodiská!$J$9:$BH$15,3,0),HLOOKUP(VALUE(RIGHT($E28,4))+V$2,Vychodiská!$J$9:$BH$15,3,0)))*-1+($H28*IF(LEN($E28)=4,HLOOKUP($E28+V$2,Vychodiská!$J$9:$BH$15,4,0),HLOOKUP(VALUE(RIGHT($E28,4))+V$2,Vychodiská!$J$9:$BH$15,4,0)))*-1+($I28*IF(LEN($E28)=4,HLOOKUP($E28+V$2,Vychodiská!$J$9:$BH$15,5,0),HLOOKUP(VALUE(RIGHT($E28,4))+V$2,Vychodiská!$J$9:$BH$15,5,0)))*-1+($J28*IF(LEN($E28)=4,HLOOKUP($E28+V$2,Vychodiská!$J$9:$BH$15,6),HLOOKUP(VALUE(RIGHT($E28,4))+V$2,Vychodiská!$J$9:$BH$15,6,0)))*-1+($K28*IF(LEN($E28)=4,HLOOKUP($E28+V$2,Vychodiská!$J$9:$BH$15,7),HLOOKUP(VALUE(RIGHT($E28,4))+V$2,Vychodiská!$J$9:$BH$15,7,0)))*-1</f>
        <v>5135906.3372131512</v>
      </c>
      <c r="W28" s="73">
        <f>($F28*IF(LEN($E28)=4,HLOOKUP($E28+W$2,Vychodiská!$J$9:$BH$15,2,0),HLOOKUP(VALUE(RIGHT($E28,4))+W$2,Vychodiská!$J$9:$BH$15,2,0)))*-1+($G28*IF(LEN($E28)=4,HLOOKUP($E28+W$2,Vychodiská!$J$9:$BH$15,3,0),HLOOKUP(VALUE(RIGHT($E28,4))+W$2,Vychodiská!$J$9:$BH$15,3,0)))*-1+($H28*IF(LEN($E28)=4,HLOOKUP($E28+W$2,Vychodiská!$J$9:$BH$15,4,0),HLOOKUP(VALUE(RIGHT($E28,4))+W$2,Vychodiská!$J$9:$BH$15,4,0)))*-1+($I28*IF(LEN($E28)=4,HLOOKUP($E28+W$2,Vychodiská!$J$9:$BH$15,5,0),HLOOKUP(VALUE(RIGHT($E28,4))+W$2,Vychodiská!$J$9:$BH$15,5,0)))*-1+($J28*IF(LEN($E28)=4,HLOOKUP($E28+W$2,Vychodiská!$J$9:$BH$15,6),HLOOKUP(VALUE(RIGHT($E28,4))+W$2,Vychodiská!$J$9:$BH$15,6,0)))*-1+($K28*IF(LEN($E28)=4,HLOOKUP($E28+W$2,Vychodiská!$J$9:$BH$15,7),HLOOKUP(VALUE(RIGHT($E28,4))+W$2,Vychodiská!$J$9:$BH$15,7,0)))*-1</f>
        <v>5197537.2132597091</v>
      </c>
      <c r="X28" s="73">
        <f>($F28*IF(LEN($E28)=4,HLOOKUP($E28+X$2,Vychodiská!$J$9:$BH$15,2,0),HLOOKUP(VALUE(RIGHT($E28,4))+X$2,Vychodiská!$J$9:$BH$15,2,0)))*-1+($G28*IF(LEN($E28)=4,HLOOKUP($E28+X$2,Vychodiská!$J$9:$BH$15,3,0),HLOOKUP(VALUE(RIGHT($E28,4))+X$2,Vychodiská!$J$9:$BH$15,3,0)))*-1+($H28*IF(LEN($E28)=4,HLOOKUP($E28+X$2,Vychodiská!$J$9:$BH$15,4,0),HLOOKUP(VALUE(RIGHT($E28,4))+X$2,Vychodiská!$J$9:$BH$15,4,0)))*-1+($I28*IF(LEN($E28)=4,HLOOKUP($E28+X$2,Vychodiská!$J$9:$BH$15,5,0),HLOOKUP(VALUE(RIGHT($E28,4))+X$2,Vychodiská!$J$9:$BH$15,5,0)))*-1+($J28*IF(LEN($E28)=4,HLOOKUP($E28+X$2,Vychodiská!$J$9:$BH$15,6),HLOOKUP(VALUE(RIGHT($E28,4))+X$2,Vychodiská!$J$9:$BH$15,6,0)))*-1+($K28*IF(LEN($E28)=4,HLOOKUP($E28+X$2,Vychodiská!$J$9:$BH$15,7),HLOOKUP(VALUE(RIGHT($E28,4))+X$2,Vychodiská!$J$9:$BH$15,7,0)))*-1</f>
        <v>5259907.6598188262</v>
      </c>
      <c r="Y28" s="73">
        <f>($F28*IF(LEN($E28)=4,HLOOKUP($E28+Y$2,Vychodiská!$J$9:$BH$15,2,0),HLOOKUP(VALUE(RIGHT($E28,4))+Y$2,Vychodiská!$J$9:$BH$15,2,0)))*-1+($G28*IF(LEN($E28)=4,HLOOKUP($E28+Y$2,Vychodiská!$J$9:$BH$15,3,0),HLOOKUP(VALUE(RIGHT($E28,4))+Y$2,Vychodiská!$J$9:$BH$15,3,0)))*-1+($H28*IF(LEN($E28)=4,HLOOKUP($E28+Y$2,Vychodiská!$J$9:$BH$15,4,0),HLOOKUP(VALUE(RIGHT($E28,4))+Y$2,Vychodiská!$J$9:$BH$15,4,0)))*-1+($I28*IF(LEN($E28)=4,HLOOKUP($E28+Y$2,Vychodiská!$J$9:$BH$15,5,0),HLOOKUP(VALUE(RIGHT($E28,4))+Y$2,Vychodiská!$J$9:$BH$15,5,0)))*-1+($J28*IF(LEN($E28)=4,HLOOKUP($E28+Y$2,Vychodiská!$J$9:$BH$15,6),HLOOKUP(VALUE(RIGHT($E28,4))+Y$2,Vychodiská!$J$9:$BH$15,6,0)))*-1+($K28*IF(LEN($E28)=4,HLOOKUP($E28+Y$2,Vychodiská!$J$9:$BH$15,7),HLOOKUP(VALUE(RIGHT($E28,4))+Y$2,Vychodiská!$J$9:$BH$15,7,0)))*-1</f>
        <v>5323026.5517366519</v>
      </c>
      <c r="Z28" s="73">
        <f>($F28*IF(LEN($E28)=4,HLOOKUP($E28+Z$2,Vychodiská!$J$9:$BH$15,2,0),HLOOKUP(VALUE(RIGHT($E28,4))+Z$2,Vychodiská!$J$9:$BH$15,2,0)))*-1+($G28*IF(LEN($E28)=4,HLOOKUP($E28+Z$2,Vychodiská!$J$9:$BH$15,3,0),HLOOKUP(VALUE(RIGHT($E28,4))+Z$2,Vychodiská!$J$9:$BH$15,3,0)))*-1+($H28*IF(LEN($E28)=4,HLOOKUP($E28+Z$2,Vychodiská!$J$9:$BH$15,4,0),HLOOKUP(VALUE(RIGHT($E28,4))+Z$2,Vychodiská!$J$9:$BH$15,4,0)))*-1+($I28*IF(LEN($E28)=4,HLOOKUP($E28+Z$2,Vychodiská!$J$9:$BH$15,5,0),HLOOKUP(VALUE(RIGHT($E28,4))+Z$2,Vychodiská!$J$9:$BH$15,5,0)))*-1+($J28*IF(LEN($E28)=4,HLOOKUP($E28+Z$2,Vychodiská!$J$9:$BH$15,6),HLOOKUP(VALUE(RIGHT($E28,4))+Z$2,Vychodiská!$J$9:$BH$15,6,0)))*-1+($K28*IF(LEN($E28)=4,HLOOKUP($E28+Z$2,Vychodiská!$J$9:$BH$15,7),HLOOKUP(VALUE(RIGHT($E28,4))+Z$2,Vychodiská!$J$9:$BH$15,7,0)))*-1</f>
        <v>5386902.8703574911</v>
      </c>
      <c r="AA28" s="73">
        <f>($F28*IF(LEN($E28)=4,HLOOKUP($E28+AA$2,Vychodiská!$J$9:$BH$15,2,0),HLOOKUP(VALUE(RIGHT($E28,4))+AA$2,Vychodiská!$J$9:$BH$15,2,0)))*-1+($G28*IF(LEN($E28)=4,HLOOKUP($E28+AA$2,Vychodiská!$J$9:$BH$15,3,0),HLOOKUP(VALUE(RIGHT($E28,4))+AA$2,Vychodiská!$J$9:$BH$15,3,0)))*-1+($H28*IF(LEN($E28)=4,HLOOKUP($E28+AA$2,Vychodiská!$J$9:$BH$15,4,0),HLOOKUP(VALUE(RIGHT($E28,4))+AA$2,Vychodiská!$J$9:$BH$15,4,0)))*-1+($I28*IF(LEN($E28)=4,HLOOKUP($E28+AA$2,Vychodiská!$J$9:$BH$15,5,0),HLOOKUP(VALUE(RIGHT($E28,4))+AA$2,Vychodiská!$J$9:$BH$15,5,0)))*-1+($J28*IF(LEN($E28)=4,HLOOKUP($E28+AA$2,Vychodiská!$J$9:$BH$15,6),HLOOKUP(VALUE(RIGHT($E28,4))+AA$2,Vychodiská!$J$9:$BH$15,6,0)))*-1+($K28*IF(LEN($E28)=4,HLOOKUP($E28+AA$2,Vychodiská!$J$9:$BH$15,7),HLOOKUP(VALUE(RIGHT($E28,4))+AA$2,Vychodiská!$J$9:$BH$15,7,0)))*-1</f>
        <v>5440771.899061067</v>
      </c>
      <c r="AB28" s="73">
        <f>($F28*IF(LEN($E28)=4,HLOOKUP($E28+AB$2,Vychodiská!$J$9:$BH$15,2,0),HLOOKUP(VALUE(RIGHT($E28,4))+AB$2,Vychodiská!$J$9:$BH$15,2,0)))*-1+($G28*IF(LEN($E28)=4,HLOOKUP($E28+AB$2,Vychodiská!$J$9:$BH$15,3,0),HLOOKUP(VALUE(RIGHT($E28,4))+AB$2,Vychodiská!$J$9:$BH$15,3,0)))*-1+($H28*IF(LEN($E28)=4,HLOOKUP($E28+AB$2,Vychodiská!$J$9:$BH$15,4,0),HLOOKUP(VALUE(RIGHT($E28,4))+AB$2,Vychodiská!$J$9:$BH$15,4,0)))*-1+($I28*IF(LEN($E28)=4,HLOOKUP($E28+AB$2,Vychodiská!$J$9:$BH$15,5,0),HLOOKUP(VALUE(RIGHT($E28,4))+AB$2,Vychodiská!$J$9:$BH$15,5,0)))*-1+($J28*IF(LEN($E28)=4,HLOOKUP($E28+AB$2,Vychodiská!$J$9:$BH$15,6),HLOOKUP(VALUE(RIGHT($E28,4))+AB$2,Vychodiská!$J$9:$BH$15,6,0)))*-1+($K28*IF(LEN($E28)=4,HLOOKUP($E28+AB$2,Vychodiská!$J$9:$BH$15,7),HLOOKUP(VALUE(RIGHT($E28,4))+AB$2,Vychodiská!$J$9:$BH$15,7,0)))*-1</f>
        <v>5495179.6180516779</v>
      </c>
      <c r="AC28" s="73">
        <f>($F28*IF(LEN($E28)=4,HLOOKUP($E28+AC$2,Vychodiská!$J$9:$BH$15,2,0),HLOOKUP(VALUE(RIGHT($E28,4))+AC$2,Vychodiská!$J$9:$BH$15,2,0)))*-1+($G28*IF(LEN($E28)=4,HLOOKUP($E28+AC$2,Vychodiská!$J$9:$BH$15,3,0),HLOOKUP(VALUE(RIGHT($E28,4))+AC$2,Vychodiská!$J$9:$BH$15,3,0)))*-1+($H28*IF(LEN($E28)=4,HLOOKUP($E28+AC$2,Vychodiská!$J$9:$BH$15,4,0),HLOOKUP(VALUE(RIGHT($E28,4))+AC$2,Vychodiská!$J$9:$BH$15,4,0)))*-1+($I28*IF(LEN($E28)=4,HLOOKUP($E28+AC$2,Vychodiská!$J$9:$BH$15,5,0),HLOOKUP(VALUE(RIGHT($E28,4))+AC$2,Vychodiská!$J$9:$BH$15,5,0)))*-1+($J28*IF(LEN($E28)=4,HLOOKUP($E28+AC$2,Vychodiská!$J$9:$BH$15,6),HLOOKUP(VALUE(RIGHT($E28,4))+AC$2,Vychodiská!$J$9:$BH$15,6,0)))*-1+($K28*IF(LEN($E28)=4,HLOOKUP($E28+AC$2,Vychodiská!$J$9:$BH$15,7),HLOOKUP(VALUE(RIGHT($E28,4))+AC$2,Vychodiská!$J$9:$BH$15,7,0)))*-1</f>
        <v>5550131.4142321944</v>
      </c>
      <c r="AD28" s="73">
        <f>($F28*IF(LEN($E28)=4,HLOOKUP($E28+AD$2,Vychodiská!$J$9:$BH$15,2,0),HLOOKUP(VALUE(RIGHT($E28,4))+AD$2,Vychodiská!$J$9:$BH$15,2,0)))*-1+($G28*IF(LEN($E28)=4,HLOOKUP($E28+AD$2,Vychodiská!$J$9:$BH$15,3,0),HLOOKUP(VALUE(RIGHT($E28,4))+AD$2,Vychodiská!$J$9:$BH$15,3,0)))*-1+($H28*IF(LEN($E28)=4,HLOOKUP($E28+AD$2,Vychodiská!$J$9:$BH$15,4,0),HLOOKUP(VALUE(RIGHT($E28,4))+AD$2,Vychodiská!$J$9:$BH$15,4,0)))*-1+($I28*IF(LEN($E28)=4,HLOOKUP($E28+AD$2,Vychodiská!$J$9:$BH$15,5,0),HLOOKUP(VALUE(RIGHT($E28,4))+AD$2,Vychodiská!$J$9:$BH$15,5,0)))*-1+($J28*IF(LEN($E28)=4,HLOOKUP($E28+AD$2,Vychodiská!$J$9:$BH$15,6),HLOOKUP(VALUE(RIGHT($E28,4))+AD$2,Vychodiská!$J$9:$BH$15,6,0)))*-1+($K28*IF(LEN($E28)=4,HLOOKUP($E28+AD$2,Vychodiská!$J$9:$BH$15,7),HLOOKUP(VALUE(RIGHT($E28,4))+AD$2,Vychodiská!$J$9:$BH$15,7,0)))*-1</f>
        <v>5605632.7283745166</v>
      </c>
      <c r="AE28" s="73">
        <f>($F28*IF(LEN($E28)=4,HLOOKUP($E28+AE$2,Vychodiská!$J$9:$BH$15,2,0),HLOOKUP(VALUE(RIGHT($E28,4))+AE$2,Vychodiská!$J$9:$BH$15,2,0)))*-1+($G28*IF(LEN($E28)=4,HLOOKUP($E28+AE$2,Vychodiská!$J$9:$BH$15,3,0),HLOOKUP(VALUE(RIGHT($E28,4))+AE$2,Vychodiská!$J$9:$BH$15,3,0)))*-1+($H28*IF(LEN($E28)=4,HLOOKUP($E28+AE$2,Vychodiská!$J$9:$BH$15,4,0),HLOOKUP(VALUE(RIGHT($E28,4))+AE$2,Vychodiská!$J$9:$BH$15,4,0)))*-1+($I28*IF(LEN($E28)=4,HLOOKUP($E28+AE$2,Vychodiská!$J$9:$BH$15,5,0),HLOOKUP(VALUE(RIGHT($E28,4))+AE$2,Vychodiská!$J$9:$BH$15,5,0)))*-1+($J28*IF(LEN($E28)=4,HLOOKUP($E28+AE$2,Vychodiská!$J$9:$BH$15,6),HLOOKUP(VALUE(RIGHT($E28,4))+AE$2,Vychodiská!$J$9:$BH$15,6,0)))*-1+($K28*IF(LEN($E28)=4,HLOOKUP($E28+AE$2,Vychodiská!$J$9:$BH$15,7),HLOOKUP(VALUE(RIGHT($E28,4))+AE$2,Vychodiská!$J$9:$BH$15,7,0)))*-1</f>
        <v>5661689.0556582622</v>
      </c>
      <c r="AF28" s="73">
        <f>($F28*IF(LEN($E28)=4,HLOOKUP($E28+AF$2,Vychodiská!$J$9:$BH$15,2,0),HLOOKUP(VALUE(RIGHT($E28,4))+AF$2,Vychodiská!$J$9:$BH$15,2,0)))*-1+($G28*IF(LEN($E28)=4,HLOOKUP($E28+AF$2,Vychodiská!$J$9:$BH$15,3,0),HLOOKUP(VALUE(RIGHT($E28,4))+AF$2,Vychodiská!$J$9:$BH$15,3,0)))*-1+($H28*IF(LEN($E28)=4,HLOOKUP($E28+AF$2,Vychodiská!$J$9:$BH$15,4,0),HLOOKUP(VALUE(RIGHT($E28,4))+AF$2,Vychodiská!$J$9:$BH$15,4,0)))*-1+($I28*IF(LEN($E28)=4,HLOOKUP($E28+AF$2,Vychodiská!$J$9:$BH$15,5,0),HLOOKUP(VALUE(RIGHT($E28,4))+AF$2,Vychodiská!$J$9:$BH$15,5,0)))*-1+($J28*IF(LEN($E28)=4,HLOOKUP($E28+AF$2,Vychodiská!$J$9:$BH$15,6),HLOOKUP(VALUE(RIGHT($E28,4))+AF$2,Vychodiská!$J$9:$BH$15,6,0)))*-1+($K28*IF(LEN($E28)=4,HLOOKUP($E28+AF$2,Vychodiská!$J$9:$BH$15,7),HLOOKUP(VALUE(RIGHT($E28,4))+AF$2,Vychodiská!$J$9:$BH$15,7,0)))*-1</f>
        <v>5718305.9462148445</v>
      </c>
      <c r="AG28" s="73">
        <f>($F28*IF(LEN($E28)=4,HLOOKUP($E28+AG$2,Vychodiská!$J$9:$BH$15,2,0),HLOOKUP(VALUE(RIGHT($E28,4))+AG$2,Vychodiská!$J$9:$BH$15,2,0)))*-1+($G28*IF(LEN($E28)=4,HLOOKUP($E28+AG$2,Vychodiská!$J$9:$BH$15,3,0),HLOOKUP(VALUE(RIGHT($E28,4))+AG$2,Vychodiská!$J$9:$BH$15,3,0)))*-1+($H28*IF(LEN($E28)=4,HLOOKUP($E28+AG$2,Vychodiská!$J$9:$BH$15,4,0),HLOOKUP(VALUE(RIGHT($E28,4))+AG$2,Vychodiská!$J$9:$BH$15,4,0)))*-1+($I28*IF(LEN($E28)=4,HLOOKUP($E28+AG$2,Vychodiská!$J$9:$BH$15,5,0),HLOOKUP(VALUE(RIGHT($E28,4))+AG$2,Vychodiská!$J$9:$BH$15,5,0)))*-1+($J28*IF(LEN($E28)=4,HLOOKUP($E28+AG$2,Vychodiská!$J$9:$BH$15,6),HLOOKUP(VALUE(RIGHT($E28,4))+AG$2,Vychodiská!$J$9:$BH$15,6,0)))*-1+($K28*IF(LEN($E28)=4,HLOOKUP($E28+AG$2,Vychodiská!$J$9:$BH$15,7),HLOOKUP(VALUE(RIGHT($E28,4))+AG$2,Vychodiská!$J$9:$BH$15,7,0)))*-1</f>
        <v>5775489.0056769922</v>
      </c>
      <c r="AH28" s="73">
        <f>($F28*IF(LEN($E28)=4,HLOOKUP($E28+AH$2,Vychodiská!$J$9:$BH$15,2,0),HLOOKUP(VALUE(RIGHT($E28,4))+AH$2,Vychodiská!$J$9:$BH$15,2,0)))*-1+($G28*IF(LEN($E28)=4,HLOOKUP($E28+AH$2,Vychodiská!$J$9:$BH$15,3,0),HLOOKUP(VALUE(RIGHT($E28,4))+AH$2,Vychodiská!$J$9:$BH$15,3,0)))*-1+($H28*IF(LEN($E28)=4,HLOOKUP($E28+AH$2,Vychodiská!$J$9:$BH$15,4,0),HLOOKUP(VALUE(RIGHT($E28,4))+AH$2,Vychodiská!$J$9:$BH$15,4,0)))*-1+($I28*IF(LEN($E28)=4,HLOOKUP($E28+AH$2,Vychodiská!$J$9:$BH$15,5,0),HLOOKUP(VALUE(RIGHT($E28,4))+AH$2,Vychodiská!$J$9:$BH$15,5,0)))*-1+($J28*IF(LEN($E28)=4,HLOOKUP($E28+AH$2,Vychodiská!$J$9:$BH$15,6),HLOOKUP(VALUE(RIGHT($E28,4))+AH$2,Vychodiská!$J$9:$BH$15,6,0)))*-1+($K28*IF(LEN($E28)=4,HLOOKUP($E28+AH$2,Vychodiská!$J$9:$BH$15,7),HLOOKUP(VALUE(RIGHT($E28,4))+AH$2,Vychodiská!$J$9:$BH$15,7,0)))*-1</f>
        <v>5833243.8957337625</v>
      </c>
      <c r="AI28" s="73">
        <f>($F28*IF(LEN($E28)=4,HLOOKUP($E28+AI$2,Vychodiská!$J$9:$BH$15,2,0),HLOOKUP(VALUE(RIGHT($E28,4))+AI$2,Vychodiská!$J$9:$BH$15,2,0)))*-1+($G28*IF(LEN($E28)=4,HLOOKUP($E28+AI$2,Vychodiská!$J$9:$BH$15,3,0),HLOOKUP(VALUE(RIGHT($E28,4))+AI$2,Vychodiská!$J$9:$BH$15,3,0)))*-1+($H28*IF(LEN($E28)=4,HLOOKUP($E28+AI$2,Vychodiská!$J$9:$BH$15,4,0),HLOOKUP(VALUE(RIGHT($E28,4))+AI$2,Vychodiská!$J$9:$BH$15,4,0)))*-1+($I28*IF(LEN($E28)=4,HLOOKUP($E28+AI$2,Vychodiská!$J$9:$BH$15,5,0),HLOOKUP(VALUE(RIGHT($E28,4))+AI$2,Vychodiská!$J$9:$BH$15,5,0)))*-1+($J28*IF(LEN($E28)=4,HLOOKUP($E28+AI$2,Vychodiská!$J$9:$BH$15,6),HLOOKUP(VALUE(RIGHT($E28,4))+AI$2,Vychodiská!$J$9:$BH$15,6,0)))*-1+($K28*IF(LEN($E28)=4,HLOOKUP($E28+AI$2,Vychodiská!$J$9:$BH$15,7),HLOOKUP(VALUE(RIGHT($E28,4))+AI$2,Vychodiská!$J$9:$BH$15,7,0)))*-1</f>
        <v>5891576.3346911008</v>
      </c>
      <c r="AJ28" s="73">
        <f>($F28*IF(LEN($E28)=4,HLOOKUP($E28+AJ$2,Vychodiská!$J$9:$BH$15,2,0),HLOOKUP(VALUE(RIGHT($E28,4))+AJ$2,Vychodiská!$J$9:$BH$15,2,0)))*-1+($G28*IF(LEN($E28)=4,HLOOKUP($E28+AJ$2,Vychodiská!$J$9:$BH$15,3,0),HLOOKUP(VALUE(RIGHT($E28,4))+AJ$2,Vychodiská!$J$9:$BH$15,3,0)))*-1+($H28*IF(LEN($E28)=4,HLOOKUP($E28+AJ$2,Vychodiská!$J$9:$BH$15,4,0),HLOOKUP(VALUE(RIGHT($E28,4))+AJ$2,Vychodiská!$J$9:$BH$15,4,0)))*-1+($I28*IF(LEN($E28)=4,HLOOKUP($E28+AJ$2,Vychodiská!$J$9:$BH$15,5,0),HLOOKUP(VALUE(RIGHT($E28,4))+AJ$2,Vychodiská!$J$9:$BH$15,5,0)))*-1+($J28*IF(LEN($E28)=4,HLOOKUP($E28+AJ$2,Vychodiská!$J$9:$BH$15,6),HLOOKUP(VALUE(RIGHT($E28,4))+AJ$2,Vychodiská!$J$9:$BH$15,6,0)))*-1+($K28*IF(LEN($E28)=4,HLOOKUP($E28+AJ$2,Vychodiská!$J$9:$BH$15,7),HLOOKUP(VALUE(RIGHT($E28,4))+AJ$2,Vychodiská!$J$9:$BH$15,7,0)))*-1</f>
        <v>5950492.0980380103</v>
      </c>
      <c r="AK28" s="73">
        <f>($F28*IF(LEN($E28)=4,HLOOKUP($E28+AK$2,Vychodiská!$J$9:$BH$15,2,0),HLOOKUP(VALUE(RIGHT($E28,4))+AK$2,Vychodiská!$J$9:$BH$15,2,0)))*-1+($G28*IF(LEN($E28)=4,HLOOKUP($E28+AK$2,Vychodiská!$J$9:$BH$15,3,0),HLOOKUP(VALUE(RIGHT($E28,4))+AK$2,Vychodiská!$J$9:$BH$15,3,0)))*-1+($H28*IF(LEN($E28)=4,HLOOKUP($E28+AK$2,Vychodiská!$J$9:$BH$15,4,0),HLOOKUP(VALUE(RIGHT($E28,4))+AK$2,Vychodiská!$J$9:$BH$15,4,0)))*-1+($I28*IF(LEN($E28)=4,HLOOKUP($E28+AK$2,Vychodiská!$J$9:$BH$15,5,0),HLOOKUP(VALUE(RIGHT($E28,4))+AK$2,Vychodiská!$J$9:$BH$15,5,0)))*-1+($J28*IF(LEN($E28)=4,HLOOKUP($E28+AK$2,Vychodiská!$J$9:$BH$15,6),HLOOKUP(VALUE(RIGHT($E28,4))+AK$2,Vychodiská!$J$9:$BH$15,6,0)))*-1+($K28*IF(LEN($E28)=4,HLOOKUP($E28+AK$2,Vychodiská!$J$9:$BH$15,7),HLOOKUP(VALUE(RIGHT($E28,4))+AK$2,Vychodiská!$J$9:$BH$15,7,0)))*-1</f>
        <v>6027848.4953125045</v>
      </c>
      <c r="AL28" s="73">
        <f>($F28*IF(LEN($E28)=4,HLOOKUP($E28+AL$2,Vychodiská!$J$9:$BH$15,2,0),HLOOKUP(VALUE(RIGHT($E28,4))+AL$2,Vychodiská!$J$9:$BH$15,2,0)))*-1+($G28*IF(LEN($E28)=4,HLOOKUP($E28+AL$2,Vychodiská!$J$9:$BH$15,3,0),HLOOKUP(VALUE(RIGHT($E28,4))+AL$2,Vychodiská!$J$9:$BH$15,3,0)))*-1+($H28*IF(LEN($E28)=4,HLOOKUP($E28+AL$2,Vychodiská!$J$9:$BH$15,4,0),HLOOKUP(VALUE(RIGHT($E28,4))+AL$2,Vychodiská!$J$9:$BH$15,4,0)))*-1+($I28*IF(LEN($E28)=4,HLOOKUP($E28+AL$2,Vychodiská!$J$9:$BH$15,5,0),HLOOKUP(VALUE(RIGHT($E28,4))+AL$2,Vychodiská!$J$9:$BH$15,5,0)))*-1+($J28*IF(LEN($E28)=4,HLOOKUP($E28+AL$2,Vychodiská!$J$9:$BH$15,6),HLOOKUP(VALUE(RIGHT($E28,4))+AL$2,Vychodiská!$J$9:$BH$15,6,0)))*-1+($K28*IF(LEN($E28)=4,HLOOKUP($E28+AL$2,Vychodiská!$J$9:$BH$15,7),HLOOKUP(VALUE(RIGHT($E28,4))+AL$2,Vychodiská!$J$9:$BH$15,7,0)))*-1</f>
        <v>6106210.5257515665</v>
      </c>
      <c r="AM28" s="73">
        <f>($F28*IF(LEN($E28)=4,HLOOKUP($E28+AM$2,Vychodiská!$J$9:$BH$15,2,0),HLOOKUP(VALUE(RIGHT($E28,4))+AM$2,Vychodiská!$J$9:$BH$15,2,0)))*-1+($G28*IF(LEN($E28)=4,HLOOKUP($E28+AM$2,Vychodiská!$J$9:$BH$15,3,0),HLOOKUP(VALUE(RIGHT($E28,4))+AM$2,Vychodiská!$J$9:$BH$15,3,0)))*-1+($H28*IF(LEN($E28)=4,HLOOKUP($E28+AM$2,Vychodiská!$J$9:$BH$15,4,0),HLOOKUP(VALUE(RIGHT($E28,4))+AM$2,Vychodiská!$J$9:$BH$15,4,0)))*-1+($I28*IF(LEN($E28)=4,HLOOKUP($E28+AM$2,Vychodiská!$J$9:$BH$15,5,0),HLOOKUP(VALUE(RIGHT($E28,4))+AM$2,Vychodiská!$J$9:$BH$15,5,0)))*-1+($J28*IF(LEN($E28)=4,HLOOKUP($E28+AM$2,Vychodiská!$J$9:$BH$15,6),HLOOKUP(VALUE(RIGHT($E28,4))+AM$2,Vychodiská!$J$9:$BH$15,6,0)))*-1+($K28*IF(LEN($E28)=4,HLOOKUP($E28+AM$2,Vychodiská!$J$9:$BH$15,7),HLOOKUP(VALUE(RIGHT($E28,4))+AM$2,Vychodiská!$J$9:$BH$15,7,0)))*-1</f>
        <v>6185591.2625863366</v>
      </c>
      <c r="AN28" s="73">
        <f>($F28*IF(LEN($E28)=4,HLOOKUP($E28+AN$2,Vychodiská!$J$9:$BH$15,2,0),HLOOKUP(VALUE(RIGHT($E28,4))+AN$2,Vychodiská!$J$9:$BH$15,2,0)))*-1+($G28*IF(LEN($E28)=4,HLOOKUP($E28+AN$2,Vychodiská!$J$9:$BH$15,3,0),HLOOKUP(VALUE(RIGHT($E28,4))+AN$2,Vychodiská!$J$9:$BH$15,3,0)))*-1+($H28*IF(LEN($E28)=4,HLOOKUP($E28+AN$2,Vychodiská!$J$9:$BH$15,4,0),HLOOKUP(VALUE(RIGHT($E28,4))+AN$2,Vychodiská!$J$9:$BH$15,4,0)))*-1+($I28*IF(LEN($E28)=4,HLOOKUP($E28+AN$2,Vychodiská!$J$9:$BH$15,5,0),HLOOKUP(VALUE(RIGHT($E28,4))+AN$2,Vychodiská!$J$9:$BH$15,5,0)))*-1+($J28*IF(LEN($E28)=4,HLOOKUP($E28+AN$2,Vychodiská!$J$9:$BH$15,6),HLOOKUP(VALUE(RIGHT($E28,4))+AN$2,Vychodiská!$J$9:$BH$15,6,0)))*-1+($K28*IF(LEN($E28)=4,HLOOKUP($E28+AN$2,Vychodiská!$J$9:$BH$15,7),HLOOKUP(VALUE(RIGHT($E28,4))+AN$2,Vychodiská!$J$9:$BH$15,7,0)))*-1</f>
        <v>6266003.9489999581</v>
      </c>
      <c r="AO28" s="74">
        <f>($F28*IF(LEN($E28)=4,HLOOKUP($E28+AO$2,Vychodiská!$J$9:$BH$15,2,0),HLOOKUP(VALUE(RIGHT($E28,4))+AO$2,Vychodiská!$J$9:$BH$15,2,0)))*-1+($G28*IF(LEN($E28)=4,HLOOKUP($E28+AO$2,Vychodiská!$J$9:$BH$15,3,0),HLOOKUP(VALUE(RIGHT($E28,4))+AO$2,Vychodiská!$J$9:$BH$15,3,0)))*-1+($H28*IF(LEN($E28)=4,HLOOKUP($E28+AO$2,Vychodiská!$J$9:$BH$15,4,0),HLOOKUP(VALUE(RIGHT($E28,4))+AO$2,Vychodiská!$J$9:$BH$15,4,0)))*-1+($I28*IF(LEN($E28)=4,HLOOKUP($E28+AO$2,Vychodiská!$J$9:$BH$15,5,0),HLOOKUP(VALUE(RIGHT($E28,4))+AO$2,Vychodiská!$J$9:$BH$15,5,0)))*-1+($J28*IF(LEN($E28)=4,HLOOKUP($E28+AO$2,Vychodiská!$J$9:$BH$15,6),HLOOKUP(VALUE(RIGHT($E28,4))+AO$2,Vychodiská!$J$9:$BH$15,6,0)))*-1+($K28*IF(LEN($E28)=4,HLOOKUP($E28+AO$2,Vychodiská!$J$9:$BH$15,7),HLOOKUP(VALUE(RIGHT($E28,4))+AO$2,Vychodiská!$J$9:$BH$15,7,0)))*-1</f>
        <v>6347462.0003369572</v>
      </c>
      <c r="AP28" s="73">
        <f t="shared" si="25"/>
        <v>4469410.1223620856</v>
      </c>
      <c r="AQ28" s="73">
        <f>SUM($L28:M28)</f>
        <v>9014800.2168043256</v>
      </c>
      <c r="AR28" s="73">
        <f>SUM($L28:N28)</f>
        <v>13637461.942852084</v>
      </c>
      <c r="AS28" s="73">
        <f>SUM($L28:O28)</f>
        <v>18338708.918242652</v>
      </c>
      <c r="AT28" s="73">
        <f>SUM($L28:P28)</f>
        <v>23119877.09221486</v>
      </c>
      <c r="AU28" s="73">
        <f>SUM($L28:Q28)</f>
        <v>27958419.284274735</v>
      </c>
      <c r="AV28" s="73">
        <f>SUM($L28:R28)</f>
        <v>32855023.982639328</v>
      </c>
      <c r="AW28" s="73">
        <f>SUM($L28:S28)</f>
        <v>37810387.937384292</v>
      </c>
      <c r="AX28" s="73">
        <f>SUM($L28:T28)</f>
        <v>42825216.2595862</v>
      </c>
      <c r="AY28" s="73">
        <f>SUM($L28:U28)</f>
        <v>47900222.521654531</v>
      </c>
      <c r="AZ28" s="73">
        <f>SUM($L28:V28)</f>
        <v>53036128.858867683</v>
      </c>
      <c r="BA28" s="73">
        <f>SUM($L28:W28)</f>
        <v>58233666.072127394</v>
      </c>
      <c r="BB28" s="73">
        <f>SUM($L28:X28)</f>
        <v>63493573.731946222</v>
      </c>
      <c r="BC28" s="73">
        <f>SUM($L28:Y28)</f>
        <v>68816600.283682868</v>
      </c>
      <c r="BD28" s="73">
        <f>SUM($L28:Z28)</f>
        <v>74203503.154040366</v>
      </c>
      <c r="BE28" s="73">
        <f>SUM($L28:AA28)</f>
        <v>79644275.053101435</v>
      </c>
      <c r="BF28" s="73">
        <f>SUM($L28:AB28)</f>
        <v>85139454.671153113</v>
      </c>
      <c r="BG28" s="73">
        <f>SUM($L28:AC28)</f>
        <v>90689586.085385308</v>
      </c>
      <c r="BH28" s="73">
        <f>SUM($L28:AD28)</f>
        <v>96295218.813759819</v>
      </c>
      <c r="BI28" s="73">
        <f>SUM($L28:AE28)</f>
        <v>101956907.86941808</v>
      </c>
      <c r="BJ28" s="73">
        <f>SUM($L28:AF28)</f>
        <v>107675213.81563292</v>
      </c>
      <c r="BK28" s="73">
        <f>SUM($L28:AG28)</f>
        <v>113450702.82130992</v>
      </c>
      <c r="BL28" s="73">
        <f>SUM($L28:AH28)</f>
        <v>119283946.71704368</v>
      </c>
      <c r="BM28" s="73">
        <f>SUM($L28:AI28)</f>
        <v>125175523.05173479</v>
      </c>
      <c r="BN28" s="73">
        <f>SUM($L28:AJ28)</f>
        <v>131126015.14977279</v>
      </c>
      <c r="BO28" s="73">
        <f>SUM($L28:AK28)</f>
        <v>137153863.6450853</v>
      </c>
      <c r="BP28" s="73">
        <f>SUM($L28:AL28)</f>
        <v>143260074.17083687</v>
      </c>
      <c r="BQ28" s="73">
        <f>SUM($L28:AM28)</f>
        <v>149445665.43342319</v>
      </c>
      <c r="BR28" s="73">
        <f>SUM($L28:AN28)</f>
        <v>155711669.38242316</v>
      </c>
      <c r="BS28" s="74">
        <f>SUM($L28:AO28)</f>
        <v>162059131.38276011</v>
      </c>
      <c r="BT28" s="76">
        <f>IF(CZ28=0,0,L28/((1+Vychodiská!$C$168)^emisie_ostatné!CZ28))</f>
        <v>3860844.5069535342</v>
      </c>
      <c r="BU28" s="73">
        <f>IF(DA28=0,0,M28/((1+Vychodiská!$C$168)^emisie_ostatné!DA28))</f>
        <v>3739503.6795921377</v>
      </c>
      <c r="BV28" s="73">
        <f>IF(DB28=0,0,N28/((1+Vychodiská!$C$168)^emisie_ostatné!DB28))</f>
        <v>3621976.4210906695</v>
      </c>
      <c r="BW28" s="73">
        <f>IF(DC28=0,0,O28/((1+Vychodiská!$C$168)^emisie_ostatné!DC28))</f>
        <v>3508142.876427819</v>
      </c>
      <c r="BX28" s="73">
        <f>IF(DD28=0,0,P28/((1+Vychodiská!$C$168)^emisie_ostatné!DD28))</f>
        <v>3397886.9574543727</v>
      </c>
      <c r="BY28" s="73">
        <f>IF(DE28=0,0,Q28/((1+Vychodiská!$C$168)^emisie_ostatné!DE28))</f>
        <v>3274915.8104226915</v>
      </c>
      <c r="BZ28" s="73">
        <f>IF(DF28=0,0,R28/((1+Vychodiská!$C$168)^emisie_ostatné!DF28))</f>
        <v>3156395.0477597746</v>
      </c>
      <c r="CA28" s="73">
        <f>IF(DG28=0,0,S28/((1+Vychodiská!$C$168)^emisie_ostatné!DG28))</f>
        <v>3042163.6079360875</v>
      </c>
      <c r="CB28" s="73">
        <f>IF(DH28=0,0,T28/((1+Vychodiská!$C$168)^emisie_ostatné!DH28))</f>
        <v>2932066.2583155436</v>
      </c>
      <c r="CC28" s="73">
        <f>IF(DI28=0,0,U28/((1+Vychodiská!$C$168)^emisie_ostatné!DI28))</f>
        <v>2825953.3842050764</v>
      </c>
      <c r="CD28" s="73">
        <f>IF(DJ28=0,0,V28/((1+Vychodiská!$C$168)^emisie_ostatné!DJ28))</f>
        <v>2723680.7855386063</v>
      </c>
      <c r="CE28" s="73">
        <f>IF(DK28=0,0,W28/((1+Vychodiská!$C$168)^emisie_ostatné!DK28))</f>
        <v>2625109.4809191148</v>
      </c>
      <c r="CF28" s="73">
        <f>IF(DL28=0,0,X28/((1+Vychodiská!$C$168)^emisie_ostatné!DL28))</f>
        <v>2530105.5187525176</v>
      </c>
      <c r="CG28" s="73">
        <f>IF(DM28=0,0,Y28/((1+Vychodiská!$C$168)^emisie_ostatné!DM28))</f>
        <v>2438539.7952167126</v>
      </c>
      <c r="CH28" s="73">
        <f>IF(DN28=0,0,Z28/((1+Vychodiská!$C$168)^emisie_ostatné!DN28))</f>
        <v>2350287.8788183928</v>
      </c>
      <c r="CI28" s="73">
        <f>IF(DO28=0,0,AA28/((1+Vychodiská!$C$168)^emisie_ostatné!DO28))</f>
        <v>2260753.1024824544</v>
      </c>
      <c r="CJ28" s="73">
        <f>IF(DP28=0,0,AB28/((1+Vychodiská!$C$168)^emisie_ostatné!DP28))</f>
        <v>2174629.1747688372</v>
      </c>
      <c r="CK28" s="73">
        <f>IF(DQ28=0,0,AC28/((1+Vychodiská!$C$168)^emisie_ostatné!DQ28))</f>
        <v>2091786.1585871673</v>
      </c>
      <c r="CL28" s="73">
        <f>IF(DR28=0,0,AD28/((1+Vychodiská!$C$168)^emisie_ostatné!DR28))</f>
        <v>2012099.0668314658</v>
      </c>
      <c r="CM28" s="73">
        <f>IF(DS28=0,0,AE28/((1+Vychodiská!$C$168)^emisie_ostatné!DS28))</f>
        <v>1935447.6738093148</v>
      </c>
      <c r="CN28" s="73">
        <f>IF(DT28=0,0,AF28/((1+Vychodiská!$C$168)^emisie_ostatné!DT28))</f>
        <v>1861716.3338546739</v>
      </c>
      <c r="CO28" s="73">
        <f>IF(DU28=0,0,AG28/((1+Vychodiská!$C$168)^emisie_ostatné!DU28))</f>
        <v>1790793.8068506864</v>
      </c>
      <c r="CP28" s="73">
        <f>IF(DV28=0,0,AH28/((1+Vychodiská!$C$168)^emisie_ostatné!DV28))</f>
        <v>1722573.0903992318</v>
      </c>
      <c r="CQ28" s="73">
        <f>IF(DW28=0,0,AI28/((1+Vychodiská!$C$168)^emisie_ostatné!DW28))</f>
        <v>1656951.2583840229</v>
      </c>
      <c r="CR28" s="73">
        <f>IF(DX28=0,0,AJ28/((1+Vychodiská!$C$168)^emisie_ostatné!DX28))</f>
        <v>1593829.3056836787</v>
      </c>
      <c r="CS28" s="73">
        <f>IF(DY28=0,0,AK28/((1+Vychodiská!$C$168)^emisie_ostatné!DY28))</f>
        <v>0</v>
      </c>
      <c r="CT28" s="73">
        <f>IF(DZ28=0,0,AL28/((1+Vychodiská!$C$168)^emisie_ostatné!DZ28))</f>
        <v>0</v>
      </c>
      <c r="CU28" s="73">
        <f>IF(EA28=0,0,AM28/((1+Vychodiská!$C$168)^emisie_ostatné!EA28))</f>
        <v>0</v>
      </c>
      <c r="CV28" s="73">
        <f>IF(EB28=0,0,AN28/((1+Vychodiská!$C$168)^emisie_ostatné!EB28))</f>
        <v>0</v>
      </c>
      <c r="CW28" s="74">
        <f>IF(EC28=0,0,AO28/((1+Vychodiská!$C$168)^emisie_ostatné!EC28))</f>
        <v>0</v>
      </c>
      <c r="CX28" s="77">
        <f t="shared" si="26"/>
        <v>65128150.981054567</v>
      </c>
      <c r="CZ28" s="78">
        <f t="shared" si="27"/>
        <v>3</v>
      </c>
      <c r="DA28" s="78">
        <f t="shared" si="28"/>
        <v>4</v>
      </c>
      <c r="DB28" s="78">
        <f t="shared" si="29"/>
        <v>5</v>
      </c>
      <c r="DC28" s="78">
        <f t="shared" si="30"/>
        <v>6</v>
      </c>
      <c r="DD28" s="78">
        <f t="shared" si="31"/>
        <v>7</v>
      </c>
      <c r="DE28" s="78">
        <f t="shared" si="32"/>
        <v>8</v>
      </c>
      <c r="DF28" s="78">
        <f t="shared" si="33"/>
        <v>9</v>
      </c>
      <c r="DG28" s="78">
        <f t="shared" si="34"/>
        <v>10</v>
      </c>
      <c r="DH28" s="78">
        <f t="shared" si="35"/>
        <v>11</v>
      </c>
      <c r="DI28" s="78">
        <f t="shared" si="36"/>
        <v>12</v>
      </c>
      <c r="DJ28" s="78">
        <f t="shared" si="37"/>
        <v>13</v>
      </c>
      <c r="DK28" s="78">
        <f t="shared" si="38"/>
        <v>14</v>
      </c>
      <c r="DL28" s="78">
        <f t="shared" si="39"/>
        <v>15</v>
      </c>
      <c r="DM28" s="78">
        <f t="shared" si="40"/>
        <v>16</v>
      </c>
      <c r="DN28" s="78">
        <f t="shared" si="41"/>
        <v>17</v>
      </c>
      <c r="DO28" s="78">
        <f t="shared" si="42"/>
        <v>18</v>
      </c>
      <c r="DP28" s="78">
        <f t="shared" si="43"/>
        <v>19</v>
      </c>
      <c r="DQ28" s="78">
        <f t="shared" si="44"/>
        <v>20</v>
      </c>
      <c r="DR28" s="78">
        <f t="shared" si="45"/>
        <v>21</v>
      </c>
      <c r="DS28" s="78">
        <f t="shared" si="46"/>
        <v>22</v>
      </c>
      <c r="DT28" s="78">
        <f t="shared" si="47"/>
        <v>23</v>
      </c>
      <c r="DU28" s="78">
        <f t="shared" si="48"/>
        <v>24</v>
      </c>
      <c r="DV28" s="78">
        <f t="shared" si="49"/>
        <v>25</v>
      </c>
      <c r="DW28" s="78">
        <f t="shared" si="50"/>
        <v>26</v>
      </c>
      <c r="DX28" s="78">
        <f t="shared" si="51"/>
        <v>27</v>
      </c>
      <c r="DY28" s="78">
        <f t="shared" si="52"/>
        <v>0</v>
      </c>
      <c r="DZ28" s="78">
        <f t="shared" si="53"/>
        <v>0</v>
      </c>
      <c r="EA28" s="78">
        <f t="shared" si="54"/>
        <v>0</v>
      </c>
      <c r="EB28" s="78">
        <f t="shared" si="55"/>
        <v>0</v>
      </c>
      <c r="EC28" s="79">
        <f t="shared" si="56"/>
        <v>0</v>
      </c>
    </row>
    <row r="29" spans="1:133" ht="37" customHeight="1" x14ac:dyDescent="0.45">
      <c r="A29" s="70">
        <v>30</v>
      </c>
      <c r="B29" s="81" t="s">
        <v>146</v>
      </c>
      <c r="C29" s="71" t="str">
        <f>INDEX(Data!$D$3:$D$29,MATCH(emisie_ostatné!A29,Data!$A$3:$A$29,0))</f>
        <v>Rekonštrukcia horúcovodného potrubia vetiev Zvolen-Sekier a Zvolen-Zlatý Potok /časť SO 500 HV Rozvod Zvolen-Podborová</v>
      </c>
      <c r="D29" s="72">
        <f>INDEX(Data!$M$3:$M$29,MATCH(emisie_ostatné!A29,Data!$A$3:$A$29,0))</f>
        <v>30</v>
      </c>
      <c r="E29" s="72">
        <f>INDEX(Data!$J$3:$J$29,MATCH(emisie_ostatné!A29,Data!$A$3:$A$29,0))</f>
        <v>2024</v>
      </c>
      <c r="F29" s="72">
        <f>INDEX(Data!$O$3:$O$29,MATCH(emisie_ostatné!A29,Data!$A$3:$A$29,0))</f>
        <v>-6.3250000000000001E-2</v>
      </c>
      <c r="G29" s="72">
        <f>INDEX(Data!$P$3:$P$29,MATCH(emisie_ostatné!A29,Data!$A$3:$A$29,0))</f>
        <v>-2.09E-5</v>
      </c>
      <c r="H29" s="72">
        <f>INDEX(Data!$Q$3:$Q$29,MATCH(emisie_ostatné!A29,Data!$A$3:$A$29,0))</f>
        <v>0</v>
      </c>
      <c r="I29" s="72">
        <f>INDEX(Data!$R$3:$R$29,MATCH(emisie_ostatné!A29,Data!$A$3:$A$29,0))</f>
        <v>0</v>
      </c>
      <c r="J29" s="72">
        <f>INDEX(Data!$S$3:$S$29,MATCH(emisie_ostatné!A29,Data!$A$3:$A$29,0))</f>
        <v>-6.6699999999999995E-4</v>
      </c>
      <c r="K29" s="74">
        <f>INDEX(Data!$T$3:$T$29,MATCH(emisie_ostatné!A29,Data!$A$3:$A$29,0))</f>
        <v>0</v>
      </c>
      <c r="L29" s="73">
        <f>($F29*IF(LEN($E29)=4,HLOOKUP($E29+L$2,Vychodiská!$J$9:$BH$15,2,0),HLOOKUP(VALUE(RIGHT($E29,4))+L$2,Vychodiská!$J$9:$BH$15,2,0)))*-1+($G29*IF(LEN($E29)=4,HLOOKUP($E29+L$2,Vychodiská!$J$9:$BH$15,3,0),HLOOKUP(VALUE(RIGHT($E29,4))+L$2,Vychodiská!$J$9:$BH$15,3,0)))*-1+($H29*IF(LEN($E29)=4,HLOOKUP($E29+L$2,Vychodiská!$J$9:$BH$15,4,0),HLOOKUP(VALUE(RIGHT($E29,4))+L$2,Vychodiská!$J$9:$BH$15,4,0)))*-1+($I29*IF(LEN($E29)=4,HLOOKUP($E29+L$2,Vychodiská!$J$9:$BH$15,5,0),HLOOKUP(VALUE(RIGHT($E29,4))+L$2,Vychodiská!$J$9:$BH$15,5,0)))*-1+($J29*IF(LEN($E29)=4,HLOOKUP($E29+L$2,Vychodiská!$J$9:$BH$15,6),HLOOKUP(VALUE(RIGHT($E29,4))+L$2,Vychodiská!$J$9:$BH$15,6,0)))*-1+($K29*IF(LEN($E29)=4,HLOOKUP($E29+L$2,Vychodiská!$J$9:$BH$15,7),HLOOKUP(VALUE(RIGHT($E29,4))+L$2,Vychodiská!$J$9:$BH$15,7,0)))*-1</f>
        <v>2484.4828032148171</v>
      </c>
      <c r="M29" s="73">
        <f>($F29*IF(LEN($E29)=4,HLOOKUP($E29+M$2,Vychodiská!$J$9:$BH$15,2,0),HLOOKUP(VALUE(RIGHT($E29,4))+M$2,Vychodiská!$J$9:$BH$15,2,0)))*-1+($G29*IF(LEN($E29)=4,HLOOKUP($E29+M$2,Vychodiská!$J$9:$BH$15,3,0),HLOOKUP(VALUE(RIGHT($E29,4))+M$2,Vychodiská!$J$9:$BH$15,3,0)))*-1+($H29*IF(LEN($E29)=4,HLOOKUP($E29+M$2,Vychodiská!$J$9:$BH$15,4,0),HLOOKUP(VALUE(RIGHT($E29,4))+M$2,Vychodiská!$J$9:$BH$15,4,0)))*-1+($I29*IF(LEN($E29)=4,HLOOKUP($E29+M$2,Vychodiská!$J$9:$BH$15,5,0),HLOOKUP(VALUE(RIGHT($E29,4))+M$2,Vychodiská!$J$9:$BH$15,5,0)))*-1+($J29*IF(LEN($E29)=4,HLOOKUP($E29+M$2,Vychodiská!$J$9:$BH$15,6),HLOOKUP(VALUE(RIGHT($E29,4))+M$2,Vychodiská!$J$9:$BH$15,6,0)))*-1+($K29*IF(LEN($E29)=4,HLOOKUP($E29+M$2,Vychodiská!$J$9:$BH$15,7),HLOOKUP(VALUE(RIGHT($E29,4))+M$2,Vychodiská!$J$9:$BH$15,7,0)))*-1</f>
        <v>2526.719010869469</v>
      </c>
      <c r="N29" s="73">
        <f>($F29*IF(LEN($E29)=4,HLOOKUP($E29+N$2,Vychodiská!$J$9:$BH$15,2,0),HLOOKUP(VALUE(RIGHT($E29,4))+N$2,Vychodiská!$J$9:$BH$15,2,0)))*-1+($G29*IF(LEN($E29)=4,HLOOKUP($E29+N$2,Vychodiská!$J$9:$BH$15,3,0),HLOOKUP(VALUE(RIGHT($E29,4))+N$2,Vychodiská!$J$9:$BH$15,3,0)))*-1+($H29*IF(LEN($E29)=4,HLOOKUP($E29+N$2,Vychodiská!$J$9:$BH$15,4,0),HLOOKUP(VALUE(RIGHT($E29,4))+N$2,Vychodiská!$J$9:$BH$15,4,0)))*-1+($I29*IF(LEN($E29)=4,HLOOKUP($E29+N$2,Vychodiská!$J$9:$BH$15,5,0),HLOOKUP(VALUE(RIGHT($E29,4))+N$2,Vychodiská!$J$9:$BH$15,5,0)))*-1+($J29*IF(LEN($E29)=4,HLOOKUP($E29+N$2,Vychodiská!$J$9:$BH$15,6),HLOOKUP(VALUE(RIGHT($E29,4))+N$2,Vychodiská!$J$9:$BH$15,6,0)))*-1+($K29*IF(LEN($E29)=4,HLOOKUP($E29+N$2,Vychodiská!$J$9:$BH$15,7),HLOOKUP(VALUE(RIGHT($E29,4))+N$2,Vychodiská!$J$9:$BH$15,7,0)))*-1</f>
        <v>2569.6732340542499</v>
      </c>
      <c r="O29" s="73">
        <f>($F29*IF(LEN($E29)=4,HLOOKUP($E29+O$2,Vychodiská!$J$9:$BH$15,2,0),HLOOKUP(VALUE(RIGHT($E29,4))+O$2,Vychodiská!$J$9:$BH$15,2,0)))*-1+($G29*IF(LEN($E29)=4,HLOOKUP($E29+O$2,Vychodiská!$J$9:$BH$15,3,0),HLOOKUP(VALUE(RIGHT($E29,4))+O$2,Vychodiská!$J$9:$BH$15,3,0)))*-1+($H29*IF(LEN($E29)=4,HLOOKUP($E29+O$2,Vychodiská!$J$9:$BH$15,4,0),HLOOKUP(VALUE(RIGHT($E29,4))+O$2,Vychodiská!$J$9:$BH$15,4,0)))*-1+($I29*IF(LEN($E29)=4,HLOOKUP($E29+O$2,Vychodiská!$J$9:$BH$15,5,0),HLOOKUP(VALUE(RIGHT($E29,4))+O$2,Vychodiská!$J$9:$BH$15,5,0)))*-1+($J29*IF(LEN($E29)=4,HLOOKUP($E29+O$2,Vychodiská!$J$9:$BH$15,6),HLOOKUP(VALUE(RIGHT($E29,4))+O$2,Vychodiská!$J$9:$BH$15,6,0)))*-1+($K29*IF(LEN($E29)=4,HLOOKUP($E29+O$2,Vychodiská!$J$9:$BH$15,7),HLOOKUP(VALUE(RIGHT($E29,4))+O$2,Vychodiská!$J$9:$BH$15,7,0)))*-1</f>
        <v>2613.3576790331713</v>
      </c>
      <c r="P29" s="73">
        <f>($F29*IF(LEN($E29)=4,HLOOKUP($E29+P$2,Vychodiská!$J$9:$BH$15,2,0),HLOOKUP(VALUE(RIGHT($E29,4))+P$2,Vychodiská!$J$9:$BH$15,2,0)))*-1+($G29*IF(LEN($E29)=4,HLOOKUP($E29+P$2,Vychodiská!$J$9:$BH$15,3,0),HLOOKUP(VALUE(RIGHT($E29,4))+P$2,Vychodiská!$J$9:$BH$15,3,0)))*-1+($H29*IF(LEN($E29)=4,HLOOKUP($E29+P$2,Vychodiská!$J$9:$BH$15,4,0),HLOOKUP(VALUE(RIGHT($E29,4))+P$2,Vychodiská!$J$9:$BH$15,4,0)))*-1+($I29*IF(LEN($E29)=4,HLOOKUP($E29+P$2,Vychodiská!$J$9:$BH$15,5,0),HLOOKUP(VALUE(RIGHT($E29,4))+P$2,Vychodiská!$J$9:$BH$15,5,0)))*-1+($J29*IF(LEN($E29)=4,HLOOKUP($E29+P$2,Vychodiská!$J$9:$BH$15,6),HLOOKUP(VALUE(RIGHT($E29,4))+P$2,Vychodiská!$J$9:$BH$15,6,0)))*-1+($K29*IF(LEN($E29)=4,HLOOKUP($E29+P$2,Vychodiská!$J$9:$BH$15,7),HLOOKUP(VALUE(RIGHT($E29,4))+P$2,Vychodiská!$J$9:$BH$15,7,0)))*-1</f>
        <v>2657.7847595767348</v>
      </c>
      <c r="Q29" s="73">
        <f>($F29*IF(LEN($E29)=4,HLOOKUP($E29+Q$2,Vychodiská!$J$9:$BH$15,2,0),HLOOKUP(VALUE(RIGHT($E29,4))+Q$2,Vychodiská!$J$9:$BH$15,2,0)))*-1+($G29*IF(LEN($E29)=4,HLOOKUP($E29+Q$2,Vychodiská!$J$9:$BH$15,3,0),HLOOKUP(VALUE(RIGHT($E29,4))+Q$2,Vychodiská!$J$9:$BH$15,3,0)))*-1+($H29*IF(LEN($E29)=4,HLOOKUP($E29+Q$2,Vychodiská!$J$9:$BH$15,4,0),HLOOKUP(VALUE(RIGHT($E29,4))+Q$2,Vychodiská!$J$9:$BH$15,4,0)))*-1+($I29*IF(LEN($E29)=4,HLOOKUP($E29+Q$2,Vychodiská!$J$9:$BH$15,5,0),HLOOKUP(VALUE(RIGHT($E29,4))+Q$2,Vychodiská!$J$9:$BH$15,5,0)))*-1+($J29*IF(LEN($E29)=4,HLOOKUP($E29+Q$2,Vychodiská!$J$9:$BH$15,6),HLOOKUP(VALUE(RIGHT($E29,4))+Q$2,Vychodiská!$J$9:$BH$15,6,0)))*-1+($K29*IF(LEN($E29)=4,HLOOKUP($E29+Q$2,Vychodiská!$J$9:$BH$15,7),HLOOKUP(VALUE(RIGHT($E29,4))+Q$2,Vychodiská!$J$9:$BH$15,7,0)))*-1</f>
        <v>2702.9671004895395</v>
      </c>
      <c r="R29" s="73">
        <f>($F29*IF(LEN($E29)=4,HLOOKUP($E29+R$2,Vychodiská!$J$9:$BH$15,2,0),HLOOKUP(VALUE(RIGHT($E29,4))+R$2,Vychodiská!$J$9:$BH$15,2,0)))*-1+($G29*IF(LEN($E29)=4,HLOOKUP($E29+R$2,Vychodiská!$J$9:$BH$15,3,0),HLOOKUP(VALUE(RIGHT($E29,4))+R$2,Vychodiská!$J$9:$BH$15,3,0)))*-1+($H29*IF(LEN($E29)=4,HLOOKUP($E29+R$2,Vychodiská!$J$9:$BH$15,4,0),HLOOKUP(VALUE(RIGHT($E29,4))+R$2,Vychodiská!$J$9:$BH$15,4,0)))*-1+($I29*IF(LEN($E29)=4,HLOOKUP($E29+R$2,Vychodiská!$J$9:$BH$15,5,0),HLOOKUP(VALUE(RIGHT($E29,4))+R$2,Vychodiská!$J$9:$BH$15,5,0)))*-1+($J29*IF(LEN($E29)=4,HLOOKUP($E29+R$2,Vychodiská!$J$9:$BH$15,6),HLOOKUP(VALUE(RIGHT($E29,4))+R$2,Vychodiská!$J$9:$BH$15,6,0)))*-1+($K29*IF(LEN($E29)=4,HLOOKUP($E29+R$2,Vychodiská!$J$9:$BH$15,7),HLOOKUP(VALUE(RIGHT($E29,4))+R$2,Vychodiská!$J$9:$BH$15,7,0)))*-1</f>
        <v>2735.4027056954137</v>
      </c>
      <c r="S29" s="73">
        <f>($F29*IF(LEN($E29)=4,HLOOKUP($E29+S$2,Vychodiská!$J$9:$BH$15,2,0),HLOOKUP(VALUE(RIGHT($E29,4))+S$2,Vychodiská!$J$9:$BH$15,2,0)))*-1+($G29*IF(LEN($E29)=4,HLOOKUP($E29+S$2,Vychodiská!$J$9:$BH$15,3,0),HLOOKUP(VALUE(RIGHT($E29,4))+S$2,Vychodiská!$J$9:$BH$15,3,0)))*-1+($H29*IF(LEN($E29)=4,HLOOKUP($E29+S$2,Vychodiská!$J$9:$BH$15,4,0),HLOOKUP(VALUE(RIGHT($E29,4))+S$2,Vychodiská!$J$9:$BH$15,4,0)))*-1+($I29*IF(LEN($E29)=4,HLOOKUP($E29+S$2,Vychodiská!$J$9:$BH$15,5,0),HLOOKUP(VALUE(RIGHT($E29,4))+S$2,Vychodiská!$J$9:$BH$15,5,0)))*-1+($J29*IF(LEN($E29)=4,HLOOKUP($E29+S$2,Vychodiská!$J$9:$BH$15,6),HLOOKUP(VALUE(RIGHT($E29,4))+S$2,Vychodiská!$J$9:$BH$15,6,0)))*-1+($K29*IF(LEN($E29)=4,HLOOKUP($E29+S$2,Vychodiská!$J$9:$BH$15,7),HLOOKUP(VALUE(RIGHT($E29,4))+S$2,Vychodiská!$J$9:$BH$15,7,0)))*-1</f>
        <v>2768.2275381637587</v>
      </c>
      <c r="T29" s="73">
        <f>($F29*IF(LEN($E29)=4,HLOOKUP($E29+T$2,Vychodiská!$J$9:$BH$15,2,0),HLOOKUP(VALUE(RIGHT($E29,4))+T$2,Vychodiská!$J$9:$BH$15,2,0)))*-1+($G29*IF(LEN($E29)=4,HLOOKUP($E29+T$2,Vychodiská!$J$9:$BH$15,3,0),HLOOKUP(VALUE(RIGHT($E29,4))+T$2,Vychodiská!$J$9:$BH$15,3,0)))*-1+($H29*IF(LEN($E29)=4,HLOOKUP($E29+T$2,Vychodiská!$J$9:$BH$15,4,0),HLOOKUP(VALUE(RIGHT($E29,4))+T$2,Vychodiská!$J$9:$BH$15,4,0)))*-1+($I29*IF(LEN($E29)=4,HLOOKUP($E29+T$2,Vychodiská!$J$9:$BH$15,5,0),HLOOKUP(VALUE(RIGHT($E29,4))+T$2,Vychodiská!$J$9:$BH$15,5,0)))*-1+($J29*IF(LEN($E29)=4,HLOOKUP($E29+T$2,Vychodiská!$J$9:$BH$15,6),HLOOKUP(VALUE(RIGHT($E29,4))+T$2,Vychodiská!$J$9:$BH$15,6,0)))*-1+($K29*IF(LEN($E29)=4,HLOOKUP($E29+T$2,Vychodiská!$J$9:$BH$15,7),HLOOKUP(VALUE(RIGHT($E29,4))+T$2,Vychodiská!$J$9:$BH$15,7,0)))*-1</f>
        <v>2801.4462686217244</v>
      </c>
      <c r="U29" s="73">
        <f>($F29*IF(LEN($E29)=4,HLOOKUP($E29+U$2,Vychodiská!$J$9:$BH$15,2,0),HLOOKUP(VALUE(RIGHT($E29,4))+U$2,Vychodiská!$J$9:$BH$15,2,0)))*-1+($G29*IF(LEN($E29)=4,HLOOKUP($E29+U$2,Vychodiská!$J$9:$BH$15,3,0),HLOOKUP(VALUE(RIGHT($E29,4))+U$2,Vychodiská!$J$9:$BH$15,3,0)))*-1+($H29*IF(LEN($E29)=4,HLOOKUP($E29+U$2,Vychodiská!$J$9:$BH$15,4,0),HLOOKUP(VALUE(RIGHT($E29,4))+U$2,Vychodiská!$J$9:$BH$15,4,0)))*-1+($I29*IF(LEN($E29)=4,HLOOKUP($E29+U$2,Vychodiská!$J$9:$BH$15,5,0),HLOOKUP(VALUE(RIGHT($E29,4))+U$2,Vychodiská!$J$9:$BH$15,5,0)))*-1+($J29*IF(LEN($E29)=4,HLOOKUP($E29+U$2,Vychodiská!$J$9:$BH$15,6),HLOOKUP(VALUE(RIGHT($E29,4))+U$2,Vychodiská!$J$9:$BH$15,6,0)))*-1+($K29*IF(LEN($E29)=4,HLOOKUP($E29+U$2,Vychodiská!$J$9:$BH$15,7),HLOOKUP(VALUE(RIGHT($E29,4))+U$2,Vychodiská!$J$9:$BH$15,7,0)))*-1</f>
        <v>2835.0636238451848</v>
      </c>
      <c r="V29" s="73">
        <f>($F29*IF(LEN($E29)=4,HLOOKUP($E29+V$2,Vychodiská!$J$9:$BH$15,2,0),HLOOKUP(VALUE(RIGHT($E29,4))+V$2,Vychodiská!$J$9:$BH$15,2,0)))*-1+($G29*IF(LEN($E29)=4,HLOOKUP($E29+V$2,Vychodiská!$J$9:$BH$15,3,0),HLOOKUP(VALUE(RIGHT($E29,4))+V$2,Vychodiská!$J$9:$BH$15,3,0)))*-1+($H29*IF(LEN($E29)=4,HLOOKUP($E29+V$2,Vychodiská!$J$9:$BH$15,4,0),HLOOKUP(VALUE(RIGHT($E29,4))+V$2,Vychodiská!$J$9:$BH$15,4,0)))*-1+($I29*IF(LEN($E29)=4,HLOOKUP($E29+V$2,Vychodiská!$J$9:$BH$15,5,0),HLOOKUP(VALUE(RIGHT($E29,4))+V$2,Vychodiská!$J$9:$BH$15,5,0)))*-1+($J29*IF(LEN($E29)=4,HLOOKUP($E29+V$2,Vychodiská!$J$9:$BH$15,6),HLOOKUP(VALUE(RIGHT($E29,4))+V$2,Vychodiská!$J$9:$BH$15,6,0)))*-1+($K29*IF(LEN($E29)=4,HLOOKUP($E29+V$2,Vychodiská!$J$9:$BH$15,7),HLOOKUP(VALUE(RIGHT($E29,4))+V$2,Vychodiská!$J$9:$BH$15,7,0)))*-1</f>
        <v>2869.084387331327</v>
      </c>
      <c r="W29" s="73">
        <f>($F29*IF(LEN($E29)=4,HLOOKUP($E29+W$2,Vychodiská!$J$9:$BH$15,2,0),HLOOKUP(VALUE(RIGHT($E29,4))+W$2,Vychodiská!$J$9:$BH$15,2,0)))*-1+($G29*IF(LEN($E29)=4,HLOOKUP($E29+W$2,Vychodiská!$J$9:$BH$15,3,0),HLOOKUP(VALUE(RIGHT($E29,4))+W$2,Vychodiská!$J$9:$BH$15,3,0)))*-1+($H29*IF(LEN($E29)=4,HLOOKUP($E29+W$2,Vychodiská!$J$9:$BH$15,4,0),HLOOKUP(VALUE(RIGHT($E29,4))+W$2,Vychodiská!$J$9:$BH$15,4,0)))*-1+($I29*IF(LEN($E29)=4,HLOOKUP($E29+W$2,Vychodiská!$J$9:$BH$15,5,0),HLOOKUP(VALUE(RIGHT($E29,4))+W$2,Vychodiská!$J$9:$BH$15,5,0)))*-1+($J29*IF(LEN($E29)=4,HLOOKUP($E29+W$2,Vychodiská!$J$9:$BH$15,6),HLOOKUP(VALUE(RIGHT($E29,4))+W$2,Vychodiská!$J$9:$BH$15,6,0)))*-1+($K29*IF(LEN($E29)=4,HLOOKUP($E29+W$2,Vychodiská!$J$9:$BH$15,7),HLOOKUP(VALUE(RIGHT($E29,4))+W$2,Vychodiská!$J$9:$BH$15,7,0)))*-1</f>
        <v>2903.5133999793034</v>
      </c>
      <c r="X29" s="73">
        <f>($F29*IF(LEN($E29)=4,HLOOKUP($E29+X$2,Vychodiská!$J$9:$BH$15,2,0),HLOOKUP(VALUE(RIGHT($E29,4))+X$2,Vychodiská!$J$9:$BH$15,2,0)))*-1+($G29*IF(LEN($E29)=4,HLOOKUP($E29+X$2,Vychodiská!$J$9:$BH$15,3,0),HLOOKUP(VALUE(RIGHT($E29,4))+X$2,Vychodiská!$J$9:$BH$15,3,0)))*-1+($H29*IF(LEN($E29)=4,HLOOKUP($E29+X$2,Vychodiská!$J$9:$BH$15,4,0),HLOOKUP(VALUE(RIGHT($E29,4))+X$2,Vychodiská!$J$9:$BH$15,4,0)))*-1+($I29*IF(LEN($E29)=4,HLOOKUP($E29+X$2,Vychodiská!$J$9:$BH$15,5,0),HLOOKUP(VALUE(RIGHT($E29,4))+X$2,Vychodiská!$J$9:$BH$15,5,0)))*-1+($J29*IF(LEN($E29)=4,HLOOKUP($E29+X$2,Vychodiská!$J$9:$BH$15,6),HLOOKUP(VALUE(RIGHT($E29,4))+X$2,Vychodiská!$J$9:$BH$15,6,0)))*-1+($K29*IF(LEN($E29)=4,HLOOKUP($E29+X$2,Vychodiská!$J$9:$BH$15,7),HLOOKUP(VALUE(RIGHT($E29,4))+X$2,Vychodiská!$J$9:$BH$15,7,0)))*-1</f>
        <v>2938.3555607790549</v>
      </c>
      <c r="Y29" s="73">
        <f>($F29*IF(LEN($E29)=4,HLOOKUP($E29+Y$2,Vychodiská!$J$9:$BH$15,2,0),HLOOKUP(VALUE(RIGHT($E29,4))+Y$2,Vychodiská!$J$9:$BH$15,2,0)))*-1+($G29*IF(LEN($E29)=4,HLOOKUP($E29+Y$2,Vychodiská!$J$9:$BH$15,3,0),HLOOKUP(VALUE(RIGHT($E29,4))+Y$2,Vychodiská!$J$9:$BH$15,3,0)))*-1+($H29*IF(LEN($E29)=4,HLOOKUP($E29+Y$2,Vychodiská!$J$9:$BH$15,4,0),HLOOKUP(VALUE(RIGHT($E29,4))+Y$2,Vychodiská!$J$9:$BH$15,4,0)))*-1+($I29*IF(LEN($E29)=4,HLOOKUP($E29+Y$2,Vychodiská!$J$9:$BH$15,5,0),HLOOKUP(VALUE(RIGHT($E29,4))+Y$2,Vychodiská!$J$9:$BH$15,5,0)))*-1+($J29*IF(LEN($E29)=4,HLOOKUP($E29+Y$2,Vychodiská!$J$9:$BH$15,6),HLOOKUP(VALUE(RIGHT($E29,4))+Y$2,Vychodiská!$J$9:$BH$15,6,0)))*-1+($K29*IF(LEN($E29)=4,HLOOKUP($E29+Y$2,Vychodiská!$J$9:$BH$15,7),HLOOKUP(VALUE(RIGHT($E29,4))+Y$2,Vychodiská!$J$9:$BH$15,7,0)))*-1</f>
        <v>2973.6158275084035</v>
      </c>
      <c r="Z29" s="73">
        <f>($F29*IF(LEN($E29)=4,HLOOKUP($E29+Z$2,Vychodiská!$J$9:$BH$15,2,0),HLOOKUP(VALUE(RIGHT($E29,4))+Z$2,Vychodiská!$J$9:$BH$15,2,0)))*-1+($G29*IF(LEN($E29)=4,HLOOKUP($E29+Z$2,Vychodiská!$J$9:$BH$15,3,0),HLOOKUP(VALUE(RIGHT($E29,4))+Z$2,Vychodiská!$J$9:$BH$15,3,0)))*-1+($H29*IF(LEN($E29)=4,HLOOKUP($E29+Z$2,Vychodiská!$J$9:$BH$15,4,0),HLOOKUP(VALUE(RIGHT($E29,4))+Z$2,Vychodiská!$J$9:$BH$15,4,0)))*-1+($I29*IF(LEN($E29)=4,HLOOKUP($E29+Z$2,Vychodiská!$J$9:$BH$15,5,0),HLOOKUP(VALUE(RIGHT($E29,4))+Z$2,Vychodiská!$J$9:$BH$15,5,0)))*-1+($J29*IF(LEN($E29)=4,HLOOKUP($E29+Z$2,Vychodiská!$J$9:$BH$15,6),HLOOKUP(VALUE(RIGHT($E29,4))+Z$2,Vychodiská!$J$9:$BH$15,6,0)))*-1+($K29*IF(LEN($E29)=4,HLOOKUP($E29+Z$2,Vychodiská!$J$9:$BH$15,7),HLOOKUP(VALUE(RIGHT($E29,4))+Z$2,Vychodiská!$J$9:$BH$15,7,0)))*-1</f>
        <v>3009.2992174385045</v>
      </c>
      <c r="AA29" s="73">
        <f>($F29*IF(LEN($E29)=4,HLOOKUP($E29+AA$2,Vychodiská!$J$9:$BH$15,2,0),HLOOKUP(VALUE(RIGHT($E29,4))+AA$2,Vychodiská!$J$9:$BH$15,2,0)))*-1+($G29*IF(LEN($E29)=4,HLOOKUP($E29+AA$2,Vychodiská!$J$9:$BH$15,3,0),HLOOKUP(VALUE(RIGHT($E29,4))+AA$2,Vychodiská!$J$9:$BH$15,3,0)))*-1+($H29*IF(LEN($E29)=4,HLOOKUP($E29+AA$2,Vychodiská!$J$9:$BH$15,4,0),HLOOKUP(VALUE(RIGHT($E29,4))+AA$2,Vychodiská!$J$9:$BH$15,4,0)))*-1+($I29*IF(LEN($E29)=4,HLOOKUP($E29+AA$2,Vychodiská!$J$9:$BH$15,5,0),HLOOKUP(VALUE(RIGHT($E29,4))+AA$2,Vychodiská!$J$9:$BH$15,5,0)))*-1+($J29*IF(LEN($E29)=4,HLOOKUP($E29+AA$2,Vychodiská!$J$9:$BH$15,6),HLOOKUP(VALUE(RIGHT($E29,4))+AA$2,Vychodiská!$J$9:$BH$15,6,0)))*-1+($K29*IF(LEN($E29)=4,HLOOKUP($E29+AA$2,Vychodiská!$J$9:$BH$15,7),HLOOKUP(VALUE(RIGHT($E29,4))+AA$2,Vychodiská!$J$9:$BH$15,7,0)))*-1</f>
        <v>3045.4108080477667</v>
      </c>
      <c r="AB29" s="73">
        <f>($F29*IF(LEN($E29)=4,HLOOKUP($E29+AB$2,Vychodiská!$J$9:$BH$15,2,0),HLOOKUP(VALUE(RIGHT($E29,4))+AB$2,Vychodiská!$J$9:$BH$15,2,0)))*-1+($G29*IF(LEN($E29)=4,HLOOKUP($E29+AB$2,Vychodiská!$J$9:$BH$15,3,0),HLOOKUP(VALUE(RIGHT($E29,4))+AB$2,Vychodiská!$J$9:$BH$15,3,0)))*-1+($H29*IF(LEN($E29)=4,HLOOKUP($E29+AB$2,Vychodiská!$J$9:$BH$15,4,0),HLOOKUP(VALUE(RIGHT($E29,4))+AB$2,Vychodiská!$J$9:$BH$15,4,0)))*-1+($I29*IF(LEN($E29)=4,HLOOKUP($E29+AB$2,Vychodiská!$J$9:$BH$15,5,0),HLOOKUP(VALUE(RIGHT($E29,4))+AB$2,Vychodiská!$J$9:$BH$15,5,0)))*-1+($J29*IF(LEN($E29)=4,HLOOKUP($E29+AB$2,Vychodiská!$J$9:$BH$15,6),HLOOKUP(VALUE(RIGHT($E29,4))+AB$2,Vychodiská!$J$9:$BH$15,6,0)))*-1+($K29*IF(LEN($E29)=4,HLOOKUP($E29+AB$2,Vychodiská!$J$9:$BH$15,7),HLOOKUP(VALUE(RIGHT($E29,4))+AB$2,Vychodiská!$J$9:$BH$15,7,0)))*-1</f>
        <v>3075.8649161282447</v>
      </c>
      <c r="AC29" s="73">
        <f>($F29*IF(LEN($E29)=4,HLOOKUP($E29+AC$2,Vychodiská!$J$9:$BH$15,2,0),HLOOKUP(VALUE(RIGHT($E29,4))+AC$2,Vychodiská!$J$9:$BH$15,2,0)))*-1+($G29*IF(LEN($E29)=4,HLOOKUP($E29+AC$2,Vychodiská!$J$9:$BH$15,3,0),HLOOKUP(VALUE(RIGHT($E29,4))+AC$2,Vychodiská!$J$9:$BH$15,3,0)))*-1+($H29*IF(LEN($E29)=4,HLOOKUP($E29+AC$2,Vychodiská!$J$9:$BH$15,4,0),HLOOKUP(VALUE(RIGHT($E29,4))+AC$2,Vychodiská!$J$9:$BH$15,4,0)))*-1+($I29*IF(LEN($E29)=4,HLOOKUP($E29+AC$2,Vychodiská!$J$9:$BH$15,5,0),HLOOKUP(VALUE(RIGHT($E29,4))+AC$2,Vychodiská!$J$9:$BH$15,5,0)))*-1+($J29*IF(LEN($E29)=4,HLOOKUP($E29+AC$2,Vychodiská!$J$9:$BH$15,6),HLOOKUP(VALUE(RIGHT($E29,4))+AC$2,Vychodiská!$J$9:$BH$15,6,0)))*-1+($K29*IF(LEN($E29)=4,HLOOKUP($E29+AC$2,Vychodiská!$J$9:$BH$15,7),HLOOKUP(VALUE(RIGHT($E29,4))+AC$2,Vychodiská!$J$9:$BH$15,7,0)))*-1</f>
        <v>3106.6235652895271</v>
      </c>
      <c r="AD29" s="73">
        <f>($F29*IF(LEN($E29)=4,HLOOKUP($E29+AD$2,Vychodiská!$J$9:$BH$15,2,0),HLOOKUP(VALUE(RIGHT($E29,4))+AD$2,Vychodiská!$J$9:$BH$15,2,0)))*-1+($G29*IF(LEN($E29)=4,HLOOKUP($E29+AD$2,Vychodiská!$J$9:$BH$15,3,0),HLOOKUP(VALUE(RIGHT($E29,4))+AD$2,Vychodiská!$J$9:$BH$15,3,0)))*-1+($H29*IF(LEN($E29)=4,HLOOKUP($E29+AD$2,Vychodiská!$J$9:$BH$15,4,0),HLOOKUP(VALUE(RIGHT($E29,4))+AD$2,Vychodiská!$J$9:$BH$15,4,0)))*-1+($I29*IF(LEN($E29)=4,HLOOKUP($E29+AD$2,Vychodiská!$J$9:$BH$15,5,0),HLOOKUP(VALUE(RIGHT($E29,4))+AD$2,Vychodiská!$J$9:$BH$15,5,0)))*-1+($J29*IF(LEN($E29)=4,HLOOKUP($E29+AD$2,Vychodiská!$J$9:$BH$15,6),HLOOKUP(VALUE(RIGHT($E29,4))+AD$2,Vychodiská!$J$9:$BH$15,6,0)))*-1+($K29*IF(LEN($E29)=4,HLOOKUP($E29+AD$2,Vychodiská!$J$9:$BH$15,7),HLOOKUP(VALUE(RIGHT($E29,4))+AD$2,Vychodiská!$J$9:$BH$15,7,0)))*-1</f>
        <v>3137.6898009424222</v>
      </c>
      <c r="AE29" s="73">
        <f>($F29*IF(LEN($E29)=4,HLOOKUP($E29+AE$2,Vychodiská!$J$9:$BH$15,2,0),HLOOKUP(VALUE(RIGHT($E29,4))+AE$2,Vychodiská!$J$9:$BH$15,2,0)))*-1+($G29*IF(LEN($E29)=4,HLOOKUP($E29+AE$2,Vychodiská!$J$9:$BH$15,3,0),HLOOKUP(VALUE(RIGHT($E29,4))+AE$2,Vychodiská!$J$9:$BH$15,3,0)))*-1+($H29*IF(LEN($E29)=4,HLOOKUP($E29+AE$2,Vychodiská!$J$9:$BH$15,4,0),HLOOKUP(VALUE(RIGHT($E29,4))+AE$2,Vychodiská!$J$9:$BH$15,4,0)))*-1+($I29*IF(LEN($E29)=4,HLOOKUP($E29+AE$2,Vychodiská!$J$9:$BH$15,5,0),HLOOKUP(VALUE(RIGHT($E29,4))+AE$2,Vychodiská!$J$9:$BH$15,5,0)))*-1+($J29*IF(LEN($E29)=4,HLOOKUP($E29+AE$2,Vychodiská!$J$9:$BH$15,6),HLOOKUP(VALUE(RIGHT($E29,4))+AE$2,Vychodiská!$J$9:$BH$15,6,0)))*-1+($K29*IF(LEN($E29)=4,HLOOKUP($E29+AE$2,Vychodiská!$J$9:$BH$15,7),HLOOKUP(VALUE(RIGHT($E29,4))+AE$2,Vychodiská!$J$9:$BH$15,7,0)))*-1</f>
        <v>3169.0666989518463</v>
      </c>
      <c r="AF29" s="73">
        <f>($F29*IF(LEN($E29)=4,HLOOKUP($E29+AF$2,Vychodiská!$J$9:$BH$15,2,0),HLOOKUP(VALUE(RIGHT($E29,4))+AF$2,Vychodiská!$J$9:$BH$15,2,0)))*-1+($G29*IF(LEN($E29)=4,HLOOKUP($E29+AF$2,Vychodiská!$J$9:$BH$15,3,0),HLOOKUP(VALUE(RIGHT($E29,4))+AF$2,Vychodiská!$J$9:$BH$15,3,0)))*-1+($H29*IF(LEN($E29)=4,HLOOKUP($E29+AF$2,Vychodiská!$J$9:$BH$15,4,0),HLOOKUP(VALUE(RIGHT($E29,4))+AF$2,Vychodiská!$J$9:$BH$15,4,0)))*-1+($I29*IF(LEN($E29)=4,HLOOKUP($E29+AF$2,Vychodiská!$J$9:$BH$15,5,0),HLOOKUP(VALUE(RIGHT($E29,4))+AF$2,Vychodiská!$J$9:$BH$15,5,0)))*-1+($J29*IF(LEN($E29)=4,HLOOKUP($E29+AF$2,Vychodiská!$J$9:$BH$15,6),HLOOKUP(VALUE(RIGHT($E29,4))+AF$2,Vychodiská!$J$9:$BH$15,6,0)))*-1+($K29*IF(LEN($E29)=4,HLOOKUP($E29+AF$2,Vychodiská!$J$9:$BH$15,7),HLOOKUP(VALUE(RIGHT($E29,4))+AF$2,Vychodiská!$J$9:$BH$15,7,0)))*-1</f>
        <v>3200.7573659413647</v>
      </c>
      <c r="AG29" s="73">
        <f>($F29*IF(LEN($E29)=4,HLOOKUP($E29+AG$2,Vychodiská!$J$9:$BH$15,2,0),HLOOKUP(VALUE(RIGHT($E29,4))+AG$2,Vychodiská!$J$9:$BH$15,2,0)))*-1+($G29*IF(LEN($E29)=4,HLOOKUP($E29+AG$2,Vychodiská!$J$9:$BH$15,3,0),HLOOKUP(VALUE(RIGHT($E29,4))+AG$2,Vychodiská!$J$9:$BH$15,3,0)))*-1+($H29*IF(LEN($E29)=4,HLOOKUP($E29+AG$2,Vychodiská!$J$9:$BH$15,4,0),HLOOKUP(VALUE(RIGHT($E29,4))+AG$2,Vychodiská!$J$9:$BH$15,4,0)))*-1+($I29*IF(LEN($E29)=4,HLOOKUP($E29+AG$2,Vychodiská!$J$9:$BH$15,5,0),HLOOKUP(VALUE(RIGHT($E29,4))+AG$2,Vychodiská!$J$9:$BH$15,5,0)))*-1+($J29*IF(LEN($E29)=4,HLOOKUP($E29+AG$2,Vychodiská!$J$9:$BH$15,6),HLOOKUP(VALUE(RIGHT($E29,4))+AG$2,Vychodiská!$J$9:$BH$15,6,0)))*-1+($K29*IF(LEN($E29)=4,HLOOKUP($E29+AG$2,Vychodiská!$J$9:$BH$15,7),HLOOKUP(VALUE(RIGHT($E29,4))+AG$2,Vychodiská!$J$9:$BH$15,7,0)))*-1</f>
        <v>3232.7649396007778</v>
      </c>
      <c r="AH29" s="73">
        <f>($F29*IF(LEN($E29)=4,HLOOKUP($E29+AH$2,Vychodiská!$J$9:$BH$15,2,0),HLOOKUP(VALUE(RIGHT($E29,4))+AH$2,Vychodiská!$J$9:$BH$15,2,0)))*-1+($G29*IF(LEN($E29)=4,HLOOKUP($E29+AH$2,Vychodiská!$J$9:$BH$15,3,0),HLOOKUP(VALUE(RIGHT($E29,4))+AH$2,Vychodiská!$J$9:$BH$15,3,0)))*-1+($H29*IF(LEN($E29)=4,HLOOKUP($E29+AH$2,Vychodiská!$J$9:$BH$15,4,0),HLOOKUP(VALUE(RIGHT($E29,4))+AH$2,Vychodiská!$J$9:$BH$15,4,0)))*-1+($I29*IF(LEN($E29)=4,HLOOKUP($E29+AH$2,Vychodiská!$J$9:$BH$15,5,0),HLOOKUP(VALUE(RIGHT($E29,4))+AH$2,Vychodiská!$J$9:$BH$15,5,0)))*-1+($J29*IF(LEN($E29)=4,HLOOKUP($E29+AH$2,Vychodiská!$J$9:$BH$15,6),HLOOKUP(VALUE(RIGHT($E29,4))+AH$2,Vychodiská!$J$9:$BH$15,6,0)))*-1+($K29*IF(LEN($E29)=4,HLOOKUP($E29+AH$2,Vychodiská!$J$9:$BH$15,7),HLOOKUP(VALUE(RIGHT($E29,4))+AH$2,Vychodiská!$J$9:$BH$15,7,0)))*-1</f>
        <v>3265.0925889967862</v>
      </c>
      <c r="AI29" s="73">
        <f>($F29*IF(LEN($E29)=4,HLOOKUP($E29+AI$2,Vychodiská!$J$9:$BH$15,2,0),HLOOKUP(VALUE(RIGHT($E29,4))+AI$2,Vychodiská!$J$9:$BH$15,2,0)))*-1+($G29*IF(LEN($E29)=4,HLOOKUP($E29+AI$2,Vychodiská!$J$9:$BH$15,3,0),HLOOKUP(VALUE(RIGHT($E29,4))+AI$2,Vychodiská!$J$9:$BH$15,3,0)))*-1+($H29*IF(LEN($E29)=4,HLOOKUP($E29+AI$2,Vychodiská!$J$9:$BH$15,4,0),HLOOKUP(VALUE(RIGHT($E29,4))+AI$2,Vychodiská!$J$9:$BH$15,4,0)))*-1+($I29*IF(LEN($E29)=4,HLOOKUP($E29+AI$2,Vychodiská!$J$9:$BH$15,5,0),HLOOKUP(VALUE(RIGHT($E29,4))+AI$2,Vychodiská!$J$9:$BH$15,5,0)))*-1+($J29*IF(LEN($E29)=4,HLOOKUP($E29+AI$2,Vychodiská!$J$9:$BH$15,6),HLOOKUP(VALUE(RIGHT($E29,4))+AI$2,Vychodiská!$J$9:$BH$15,6,0)))*-1+($K29*IF(LEN($E29)=4,HLOOKUP($E29+AI$2,Vychodiská!$J$9:$BH$15,7),HLOOKUP(VALUE(RIGHT($E29,4))+AI$2,Vychodiská!$J$9:$BH$15,7,0)))*-1</f>
        <v>3297.7435148867544</v>
      </c>
      <c r="AJ29" s="73">
        <f>($F29*IF(LEN($E29)=4,HLOOKUP($E29+AJ$2,Vychodiská!$J$9:$BH$15,2,0),HLOOKUP(VALUE(RIGHT($E29,4))+AJ$2,Vychodiská!$J$9:$BH$15,2,0)))*-1+($G29*IF(LEN($E29)=4,HLOOKUP($E29+AJ$2,Vychodiská!$J$9:$BH$15,3,0),HLOOKUP(VALUE(RIGHT($E29,4))+AJ$2,Vychodiská!$J$9:$BH$15,3,0)))*-1+($H29*IF(LEN($E29)=4,HLOOKUP($E29+AJ$2,Vychodiská!$J$9:$BH$15,4,0),HLOOKUP(VALUE(RIGHT($E29,4))+AJ$2,Vychodiská!$J$9:$BH$15,4,0)))*-1+($I29*IF(LEN($E29)=4,HLOOKUP($E29+AJ$2,Vychodiská!$J$9:$BH$15,5,0),HLOOKUP(VALUE(RIGHT($E29,4))+AJ$2,Vychodiská!$J$9:$BH$15,5,0)))*-1+($J29*IF(LEN($E29)=4,HLOOKUP($E29+AJ$2,Vychodiská!$J$9:$BH$15,6),HLOOKUP(VALUE(RIGHT($E29,4))+AJ$2,Vychodiská!$J$9:$BH$15,6,0)))*-1+($K29*IF(LEN($E29)=4,HLOOKUP($E29+AJ$2,Vychodiská!$J$9:$BH$15,7),HLOOKUP(VALUE(RIGHT($E29,4))+AJ$2,Vychodiská!$J$9:$BH$15,7,0)))*-1</f>
        <v>3330.7209500356216</v>
      </c>
      <c r="AK29" s="73">
        <f>($F29*IF(LEN($E29)=4,HLOOKUP($E29+AK$2,Vychodiská!$J$9:$BH$15,2,0),HLOOKUP(VALUE(RIGHT($E29,4))+AK$2,Vychodiská!$J$9:$BH$15,2,0)))*-1+($G29*IF(LEN($E29)=4,HLOOKUP($E29+AK$2,Vychodiská!$J$9:$BH$15,3,0),HLOOKUP(VALUE(RIGHT($E29,4))+AK$2,Vychodiská!$J$9:$BH$15,3,0)))*-1+($H29*IF(LEN($E29)=4,HLOOKUP($E29+AK$2,Vychodiská!$J$9:$BH$15,4,0),HLOOKUP(VALUE(RIGHT($E29,4))+AK$2,Vychodiská!$J$9:$BH$15,4,0)))*-1+($I29*IF(LEN($E29)=4,HLOOKUP($E29+AK$2,Vychodiská!$J$9:$BH$15,5,0),HLOOKUP(VALUE(RIGHT($E29,4))+AK$2,Vychodiská!$J$9:$BH$15,5,0)))*-1+($J29*IF(LEN($E29)=4,HLOOKUP($E29+AK$2,Vychodiská!$J$9:$BH$15,6),HLOOKUP(VALUE(RIGHT($E29,4))+AK$2,Vychodiská!$J$9:$BH$15,6,0)))*-1+($K29*IF(LEN($E29)=4,HLOOKUP($E29+AK$2,Vychodiská!$J$9:$BH$15,7),HLOOKUP(VALUE(RIGHT($E29,4))+AK$2,Vychodiská!$J$9:$BH$15,7,0)))*-1</f>
        <v>3364.0281595359779</v>
      </c>
      <c r="AL29" s="73">
        <f>($F29*IF(LEN($E29)=4,HLOOKUP($E29+AL$2,Vychodiská!$J$9:$BH$15,2,0),HLOOKUP(VALUE(RIGHT($E29,4))+AL$2,Vychodiská!$J$9:$BH$15,2,0)))*-1+($G29*IF(LEN($E29)=4,HLOOKUP($E29+AL$2,Vychodiská!$J$9:$BH$15,3,0),HLOOKUP(VALUE(RIGHT($E29,4))+AL$2,Vychodiská!$J$9:$BH$15,3,0)))*-1+($H29*IF(LEN($E29)=4,HLOOKUP($E29+AL$2,Vychodiská!$J$9:$BH$15,4,0),HLOOKUP(VALUE(RIGHT($E29,4))+AL$2,Vychodiská!$J$9:$BH$15,4,0)))*-1+($I29*IF(LEN($E29)=4,HLOOKUP($E29+AL$2,Vychodiská!$J$9:$BH$15,5,0),HLOOKUP(VALUE(RIGHT($E29,4))+AL$2,Vychodiská!$J$9:$BH$15,5,0)))*-1+($J29*IF(LEN($E29)=4,HLOOKUP($E29+AL$2,Vychodiská!$J$9:$BH$15,6),HLOOKUP(VALUE(RIGHT($E29,4))+AL$2,Vychodiská!$J$9:$BH$15,6,0)))*-1+($K29*IF(LEN($E29)=4,HLOOKUP($E29+AL$2,Vychodiská!$J$9:$BH$15,7),HLOOKUP(VALUE(RIGHT($E29,4))+AL$2,Vychodiská!$J$9:$BH$15,7,0)))*-1</f>
        <v>3407.760525609945</v>
      </c>
      <c r="AM29" s="73">
        <f>($F29*IF(LEN($E29)=4,HLOOKUP($E29+AM$2,Vychodiská!$J$9:$BH$15,2,0),HLOOKUP(VALUE(RIGHT($E29,4))+AM$2,Vychodiská!$J$9:$BH$15,2,0)))*-1+($G29*IF(LEN($E29)=4,HLOOKUP($E29+AM$2,Vychodiská!$J$9:$BH$15,3,0),HLOOKUP(VALUE(RIGHT($E29,4))+AM$2,Vychodiská!$J$9:$BH$15,3,0)))*-1+($H29*IF(LEN($E29)=4,HLOOKUP($E29+AM$2,Vychodiská!$J$9:$BH$15,4,0),HLOOKUP(VALUE(RIGHT($E29,4))+AM$2,Vychodiská!$J$9:$BH$15,4,0)))*-1+($I29*IF(LEN($E29)=4,HLOOKUP($E29+AM$2,Vychodiská!$J$9:$BH$15,5,0),HLOOKUP(VALUE(RIGHT($E29,4))+AM$2,Vychodiská!$J$9:$BH$15,5,0)))*-1+($J29*IF(LEN($E29)=4,HLOOKUP($E29+AM$2,Vychodiská!$J$9:$BH$15,6),HLOOKUP(VALUE(RIGHT($E29,4))+AM$2,Vychodiská!$J$9:$BH$15,6,0)))*-1+($K29*IF(LEN($E29)=4,HLOOKUP($E29+AM$2,Vychodiská!$J$9:$BH$15,7),HLOOKUP(VALUE(RIGHT($E29,4))+AM$2,Vychodiská!$J$9:$BH$15,7,0)))*-1</f>
        <v>3452.0614124428739</v>
      </c>
      <c r="AN29" s="73">
        <f>($F29*IF(LEN($E29)=4,HLOOKUP($E29+AN$2,Vychodiská!$J$9:$BH$15,2,0),HLOOKUP(VALUE(RIGHT($E29,4))+AN$2,Vychodiská!$J$9:$BH$15,2,0)))*-1+($G29*IF(LEN($E29)=4,HLOOKUP($E29+AN$2,Vychodiská!$J$9:$BH$15,3,0),HLOOKUP(VALUE(RIGHT($E29,4))+AN$2,Vychodiská!$J$9:$BH$15,3,0)))*-1+($H29*IF(LEN($E29)=4,HLOOKUP($E29+AN$2,Vychodiská!$J$9:$BH$15,4,0),HLOOKUP(VALUE(RIGHT($E29,4))+AN$2,Vychodiská!$J$9:$BH$15,4,0)))*-1+($I29*IF(LEN($E29)=4,HLOOKUP($E29+AN$2,Vychodiská!$J$9:$BH$15,5,0),HLOOKUP(VALUE(RIGHT($E29,4))+AN$2,Vychodiská!$J$9:$BH$15,5,0)))*-1+($J29*IF(LEN($E29)=4,HLOOKUP($E29+AN$2,Vychodiská!$J$9:$BH$15,6),HLOOKUP(VALUE(RIGHT($E29,4))+AN$2,Vychodiská!$J$9:$BH$15,6,0)))*-1+($K29*IF(LEN($E29)=4,HLOOKUP($E29+AN$2,Vychodiská!$J$9:$BH$15,7),HLOOKUP(VALUE(RIGHT($E29,4))+AN$2,Vychodiská!$J$9:$BH$15,7,0)))*-1</f>
        <v>3496.9382108046311</v>
      </c>
      <c r="AO29" s="74">
        <f>($F29*IF(LEN($E29)=4,HLOOKUP($E29+AO$2,Vychodiská!$J$9:$BH$15,2,0),HLOOKUP(VALUE(RIGHT($E29,4))+AO$2,Vychodiská!$J$9:$BH$15,2,0)))*-1+($G29*IF(LEN($E29)=4,HLOOKUP($E29+AO$2,Vychodiská!$J$9:$BH$15,3,0),HLOOKUP(VALUE(RIGHT($E29,4))+AO$2,Vychodiská!$J$9:$BH$15,3,0)))*-1+($H29*IF(LEN($E29)=4,HLOOKUP($E29+AO$2,Vychodiská!$J$9:$BH$15,4,0),HLOOKUP(VALUE(RIGHT($E29,4))+AO$2,Vychodiská!$J$9:$BH$15,4,0)))*-1+($I29*IF(LEN($E29)=4,HLOOKUP($E29+AO$2,Vychodiská!$J$9:$BH$15,5,0),HLOOKUP(VALUE(RIGHT($E29,4))+AO$2,Vychodiská!$J$9:$BH$15,5,0)))*-1+($J29*IF(LEN($E29)=4,HLOOKUP($E29+AO$2,Vychodiská!$J$9:$BH$15,6),HLOOKUP(VALUE(RIGHT($E29,4))+AO$2,Vychodiská!$J$9:$BH$15,6,0)))*-1+($K29*IF(LEN($E29)=4,HLOOKUP($E29+AO$2,Vychodiská!$J$9:$BH$15,7),HLOOKUP(VALUE(RIGHT($E29,4))+AO$2,Vychodiská!$J$9:$BH$15,7,0)))*-1</f>
        <v>3542.3984075450912</v>
      </c>
      <c r="AP29" s="73">
        <f t="shared" si="25"/>
        <v>2484.4828032148171</v>
      </c>
      <c r="AQ29" s="73">
        <f>SUM($L29:M29)</f>
        <v>5011.2018140842865</v>
      </c>
      <c r="AR29" s="73">
        <f>SUM($L29:N29)</f>
        <v>7580.8750481385359</v>
      </c>
      <c r="AS29" s="73">
        <f>SUM($L29:O29)</f>
        <v>10194.232727171708</v>
      </c>
      <c r="AT29" s="73">
        <f>SUM($L29:P29)</f>
        <v>12852.017486748442</v>
      </c>
      <c r="AU29" s="73">
        <f>SUM($L29:Q29)</f>
        <v>15554.984587237981</v>
      </c>
      <c r="AV29" s="73">
        <f>SUM($L29:R29)</f>
        <v>18290.387292933396</v>
      </c>
      <c r="AW29" s="73">
        <f>SUM($L29:S29)</f>
        <v>21058.614831097155</v>
      </c>
      <c r="AX29" s="73">
        <f>SUM($L29:T29)</f>
        <v>23860.061099718878</v>
      </c>
      <c r="AY29" s="73">
        <f>SUM($L29:U29)</f>
        <v>26695.124723564062</v>
      </c>
      <c r="AZ29" s="73">
        <f>SUM($L29:V29)</f>
        <v>29564.20911089539</v>
      </c>
      <c r="BA29" s="73">
        <f>SUM($L29:W29)</f>
        <v>32467.722510874693</v>
      </c>
      <c r="BB29" s="73">
        <f>SUM($L29:X29)</f>
        <v>35406.078071653748</v>
      </c>
      <c r="BC29" s="73">
        <f>SUM($L29:Y29)</f>
        <v>38379.69389916215</v>
      </c>
      <c r="BD29" s="73">
        <f>SUM($L29:Z29)</f>
        <v>41388.993116600657</v>
      </c>
      <c r="BE29" s="73">
        <f>SUM($L29:AA29)</f>
        <v>44434.403924648424</v>
      </c>
      <c r="BF29" s="73">
        <f>SUM($L29:AB29)</f>
        <v>47510.268840776669</v>
      </c>
      <c r="BG29" s="73">
        <f>SUM($L29:AC29)</f>
        <v>50616.892406066196</v>
      </c>
      <c r="BH29" s="73">
        <f>SUM($L29:AD29)</f>
        <v>53754.582207008614</v>
      </c>
      <c r="BI29" s="73">
        <f>SUM($L29:AE29)</f>
        <v>56923.648905960457</v>
      </c>
      <c r="BJ29" s="73">
        <f>SUM($L29:AF29)</f>
        <v>60124.406271901826</v>
      </c>
      <c r="BK29" s="73">
        <f>SUM($L29:AG29)</f>
        <v>63357.171211502602</v>
      </c>
      <c r="BL29" s="73">
        <f>SUM($L29:AH29)</f>
        <v>66622.263800499393</v>
      </c>
      <c r="BM29" s="73">
        <f>SUM($L29:AI29)</f>
        <v>69920.007315386145</v>
      </c>
      <c r="BN29" s="73">
        <f>SUM($L29:AJ29)</f>
        <v>73250.728265421771</v>
      </c>
      <c r="BO29" s="73">
        <f>SUM($L29:AK29)</f>
        <v>76614.756424957755</v>
      </c>
      <c r="BP29" s="73">
        <f>SUM($L29:AL29)</f>
        <v>80022.516950567704</v>
      </c>
      <c r="BQ29" s="73">
        <f>SUM($L29:AM29)</f>
        <v>83474.578363010573</v>
      </c>
      <c r="BR29" s="73">
        <f>SUM($L29:AN29)</f>
        <v>86971.516573815199</v>
      </c>
      <c r="BS29" s="74">
        <f>SUM($L29:AO29)</f>
        <v>90513.914981360285</v>
      </c>
      <c r="BT29" s="76">
        <f>IF(CZ29=0,0,L29/((1+Vychodiská!$C$168)^emisie_ostatné!CZ29))</f>
        <v>2253.4991412379291</v>
      </c>
      <c r="BU29" s="73">
        <f>IF(DA29=0,0,M29/((1+Vychodiská!$C$168)^emisie_ostatné!DA29))</f>
        <v>2182.6748825133086</v>
      </c>
      <c r="BV29" s="73">
        <f>IF(DB29=0,0,N29/((1+Vychodiská!$C$168)^emisie_ostatné!DB29))</f>
        <v>2114.0765290628901</v>
      </c>
      <c r="BW29" s="73">
        <f>IF(DC29=0,0,O29/((1+Vychodiská!$C$168)^emisie_ostatné!DC29))</f>
        <v>2047.6341238637701</v>
      </c>
      <c r="BX29" s="73">
        <f>IF(DD29=0,0,P29/((1+Vychodiská!$C$168)^emisie_ostatné!DD29))</f>
        <v>1983.2799085423374</v>
      </c>
      <c r="BY29" s="73">
        <f>IF(DE29=0,0,Q29/((1+Vychodiská!$C$168)^emisie_ostatné!DE29))</f>
        <v>1920.9482542738635</v>
      </c>
      <c r="BZ29" s="73">
        <f>IF(DF29=0,0,R29/((1+Vychodiská!$C$168)^emisie_ostatné!DF29))</f>
        <v>1851.4282222144286</v>
      </c>
      <c r="CA29" s="73">
        <f>IF(DG29=0,0,S29/((1+Vychodiská!$C$168)^emisie_ostatné!DG29))</f>
        <v>1784.4241532200015</v>
      </c>
      <c r="CB29" s="73">
        <f>IF(DH29=0,0,T29/((1+Vychodiská!$C$168)^emisie_ostatné!DH29))</f>
        <v>1719.8449933891827</v>
      </c>
      <c r="CC29" s="73">
        <f>IF(DI29=0,0,U29/((1+Vychodiská!$C$168)^emisie_ostatné!DI29))</f>
        <v>1657.6029841046216</v>
      </c>
      <c r="CD29" s="73">
        <f>IF(DJ29=0,0,V29/((1+Vychodiská!$C$168)^emisie_ostatné!DJ29))</f>
        <v>1597.6135427751212</v>
      </c>
      <c r="CE29" s="73">
        <f>IF(DK29=0,0,W29/((1+Vychodiská!$C$168)^emisie_ostatné!DK29))</f>
        <v>1539.7951478937359</v>
      </c>
      <c r="CF29" s="73">
        <f>IF(DL29=0,0,X29/((1+Vychodiská!$C$168)^emisie_ostatné!DL29))</f>
        <v>1484.0692282556772</v>
      </c>
      <c r="CG29" s="73">
        <f>IF(DM29=0,0,Y29/((1+Vychodiská!$C$168)^emisie_ostatné!DM29))</f>
        <v>1430.3600561854712</v>
      </c>
      <c r="CH29" s="73">
        <f>IF(DN29=0,0,Z29/((1+Vychodiská!$C$168)^emisie_ostatné!DN29))</f>
        <v>1378.5946446282828</v>
      </c>
      <c r="CI29" s="73">
        <f>IF(DO29=0,0,AA29/((1+Vychodiská!$C$168)^emisie_ostatné!DO29))</f>
        <v>1328.7026479655449</v>
      </c>
      <c r="CJ29" s="73">
        <f>IF(DP29=0,0,AB29/((1+Vychodiská!$C$168)^emisie_ostatné!DP29))</f>
        <v>1278.0854042335243</v>
      </c>
      <c r="CK29" s="73">
        <f>IF(DQ29=0,0,AC29/((1+Vychodiská!$C$168)^emisie_ostatné!DQ29))</f>
        <v>1229.3964364531996</v>
      </c>
      <c r="CL29" s="73">
        <f>IF(DR29=0,0,AD29/((1+Vychodiská!$C$168)^emisie_ostatné!DR29))</f>
        <v>1182.5622864930776</v>
      </c>
      <c r="CM29" s="73">
        <f>IF(DS29=0,0,AE29/((1+Vychodiská!$C$168)^emisie_ostatné!DS29))</f>
        <v>1137.5122946266747</v>
      </c>
      <c r="CN29" s="73">
        <f>IF(DT29=0,0,AF29/((1+Vychodiská!$C$168)^emisie_ostatné!DT29))</f>
        <v>1094.1784929266109</v>
      </c>
      <c r="CO29" s="73">
        <f>IF(DU29=0,0,AG29/((1+Vychodiská!$C$168)^emisie_ostatné!DU29))</f>
        <v>1052.4955027198826</v>
      </c>
      <c r="CP29" s="73">
        <f>IF(DV29=0,0,AH29/((1+Vychodiská!$C$168)^emisie_ostatné!DV29))</f>
        <v>1012.4004359496016</v>
      </c>
      <c r="CQ29" s="73">
        <f>IF(DW29=0,0,AI29/((1+Vychodiská!$C$168)^emisie_ostatné!DW29))</f>
        <v>973.83280029437879</v>
      </c>
      <c r="CR29" s="73">
        <f>IF(DX29=0,0,AJ29/((1+Vychodiská!$C$168)^emisie_ostatné!DX29))</f>
        <v>936.73440790221184</v>
      </c>
      <c r="CS29" s="73">
        <f>IF(DY29=0,0,AK29/((1+Vychodiská!$C$168)^emisie_ostatné!DY29))</f>
        <v>901.04928760117514</v>
      </c>
      <c r="CT29" s="73">
        <f>IF(DZ29=0,0,AL29/((1+Vychodiská!$C$168)^emisie_ostatné!DZ29))</f>
        <v>869.29802699046706</v>
      </c>
      <c r="CU29" s="73">
        <f>IF(EA29=0,0,AM29/((1+Vychodiská!$C$168)^emisie_ostatné!EA29))</f>
        <v>838.66562032508841</v>
      </c>
      <c r="CV29" s="73">
        <f>IF(EB29=0,0,AN29/((1+Vychodiská!$C$168)^emisie_ostatné!EB29))</f>
        <v>809.11264132315694</v>
      </c>
      <c r="CW29" s="74">
        <f>IF(EC29=0,0,AO29/((1+Vychodiská!$C$168)^emisie_ostatné!EC29))</f>
        <v>780.60105300986447</v>
      </c>
      <c r="CX29" s="77">
        <f t="shared" si="26"/>
        <v>42370.473150975093</v>
      </c>
      <c r="CZ29" s="78">
        <f t="shared" si="27"/>
        <v>2</v>
      </c>
      <c r="DA29" s="78">
        <f t="shared" si="28"/>
        <v>3</v>
      </c>
      <c r="DB29" s="78">
        <f t="shared" si="29"/>
        <v>4</v>
      </c>
      <c r="DC29" s="78">
        <f t="shared" si="30"/>
        <v>5</v>
      </c>
      <c r="DD29" s="78">
        <f t="shared" si="31"/>
        <v>6</v>
      </c>
      <c r="DE29" s="78">
        <f t="shared" si="32"/>
        <v>7</v>
      </c>
      <c r="DF29" s="78">
        <f t="shared" si="33"/>
        <v>8</v>
      </c>
      <c r="DG29" s="78">
        <f t="shared" si="34"/>
        <v>9</v>
      </c>
      <c r="DH29" s="78">
        <f t="shared" si="35"/>
        <v>10</v>
      </c>
      <c r="DI29" s="78">
        <f t="shared" si="36"/>
        <v>11</v>
      </c>
      <c r="DJ29" s="78">
        <f t="shared" si="37"/>
        <v>12</v>
      </c>
      <c r="DK29" s="78">
        <f t="shared" si="38"/>
        <v>13</v>
      </c>
      <c r="DL29" s="78">
        <f t="shared" si="39"/>
        <v>14</v>
      </c>
      <c r="DM29" s="78">
        <f t="shared" si="40"/>
        <v>15</v>
      </c>
      <c r="DN29" s="78">
        <f t="shared" si="41"/>
        <v>16</v>
      </c>
      <c r="DO29" s="78">
        <f t="shared" si="42"/>
        <v>17</v>
      </c>
      <c r="DP29" s="78">
        <f t="shared" si="43"/>
        <v>18</v>
      </c>
      <c r="DQ29" s="78">
        <f t="shared" si="44"/>
        <v>19</v>
      </c>
      <c r="DR29" s="78">
        <f t="shared" si="45"/>
        <v>20</v>
      </c>
      <c r="DS29" s="78">
        <f t="shared" si="46"/>
        <v>21</v>
      </c>
      <c r="DT29" s="78">
        <f t="shared" si="47"/>
        <v>22</v>
      </c>
      <c r="DU29" s="78">
        <f t="shared" si="48"/>
        <v>23</v>
      </c>
      <c r="DV29" s="78">
        <f t="shared" si="49"/>
        <v>24</v>
      </c>
      <c r="DW29" s="78">
        <f t="shared" si="50"/>
        <v>25</v>
      </c>
      <c r="DX29" s="78">
        <f t="shared" si="51"/>
        <v>26</v>
      </c>
      <c r="DY29" s="78">
        <f t="shared" si="52"/>
        <v>27</v>
      </c>
      <c r="DZ29" s="78">
        <f t="shared" si="53"/>
        <v>28</v>
      </c>
      <c r="EA29" s="78">
        <f t="shared" si="54"/>
        <v>29</v>
      </c>
      <c r="EB29" s="78">
        <f t="shared" si="55"/>
        <v>30</v>
      </c>
      <c r="EC29" s="79">
        <f t="shared" si="56"/>
        <v>31</v>
      </c>
    </row>
    <row r="30" spans="1:133" ht="37" customHeight="1" x14ac:dyDescent="0.45">
      <c r="A30" s="70">
        <v>31</v>
      </c>
      <c r="B30" s="81" t="s">
        <v>146</v>
      </c>
      <c r="C30" s="71" t="str">
        <f>INDEX(Data!$D$3:$D$29,MATCH(emisie_ostatné!A30,Data!$A$3:$A$29,0))</f>
        <v>Horúcovodná prípojka pre CONTINENTAL Zvolen</v>
      </c>
      <c r="D30" s="72">
        <f>INDEX(Data!$M$3:$M$29,MATCH(emisie_ostatné!A30,Data!$A$3:$A$29,0))</f>
        <v>30</v>
      </c>
      <c r="E30" s="72" t="str">
        <f>INDEX(Data!$J$3:$J$29,MATCH(emisie_ostatné!A30,Data!$A$3:$A$29,0))</f>
        <v>2023-2024</v>
      </c>
      <c r="F30" s="72">
        <f>INDEX(Data!$O$3:$O$29,MATCH(emisie_ostatné!A30,Data!$A$3:$A$29,0))</f>
        <v>0</v>
      </c>
      <c r="G30" s="72">
        <f>INDEX(Data!$P$3:$P$29,MATCH(emisie_ostatné!A30,Data!$A$3:$A$29,0))</f>
        <v>0</v>
      </c>
      <c r="H30" s="72">
        <f>INDEX(Data!$Q$3:$Q$29,MATCH(emisie_ostatné!A30,Data!$A$3:$A$29,0))</f>
        <v>0</v>
      </c>
      <c r="I30" s="72">
        <f>INDEX(Data!$R$3:$R$29,MATCH(emisie_ostatné!A30,Data!$A$3:$A$29,0))</f>
        <v>0</v>
      </c>
      <c r="J30" s="72">
        <f>INDEX(Data!$S$3:$S$29,MATCH(emisie_ostatné!A30,Data!$A$3:$A$29,0))</f>
        <v>0</v>
      </c>
      <c r="K30" s="74">
        <f>INDEX(Data!$T$3:$T$29,MATCH(emisie_ostatné!A30,Data!$A$3:$A$29,0))</f>
        <v>0</v>
      </c>
      <c r="L30" s="73">
        <f>($F30*IF(LEN($E30)=4,HLOOKUP($E30+L$2,Vychodiská!$J$9:$BH$15,2,0),HLOOKUP(VALUE(RIGHT($E30,4))+L$2,Vychodiská!$J$9:$BH$15,2,0)))*-1+($G30*IF(LEN($E30)=4,HLOOKUP($E30+L$2,Vychodiská!$J$9:$BH$15,3,0),HLOOKUP(VALUE(RIGHT($E30,4))+L$2,Vychodiská!$J$9:$BH$15,3,0)))*-1+($H30*IF(LEN($E30)=4,HLOOKUP($E30+L$2,Vychodiská!$J$9:$BH$15,4,0),HLOOKUP(VALUE(RIGHT($E30,4))+L$2,Vychodiská!$J$9:$BH$15,4,0)))*-1+($I30*IF(LEN($E30)=4,HLOOKUP($E30+L$2,Vychodiská!$J$9:$BH$15,5,0),HLOOKUP(VALUE(RIGHT($E30,4))+L$2,Vychodiská!$J$9:$BH$15,5,0)))*-1+($J30*IF(LEN($E30)=4,HLOOKUP($E30+L$2,Vychodiská!$J$9:$BH$15,6),HLOOKUP(VALUE(RIGHT($E30,4))+L$2,Vychodiská!$J$9:$BH$15,6,0)))*-1+($K30*IF(LEN($E30)=4,HLOOKUP($E30+L$2,Vychodiská!$J$9:$BH$15,7),HLOOKUP(VALUE(RIGHT($E30,4))+L$2,Vychodiská!$J$9:$BH$15,7,0)))*-1</f>
        <v>0</v>
      </c>
      <c r="M30" s="73">
        <f>($F30*IF(LEN($E30)=4,HLOOKUP($E30+M$2,Vychodiská!$J$9:$BH$15,2,0),HLOOKUP(VALUE(RIGHT($E30,4))+M$2,Vychodiská!$J$9:$BH$15,2,0)))*-1+($G30*IF(LEN($E30)=4,HLOOKUP($E30+M$2,Vychodiská!$J$9:$BH$15,3,0),HLOOKUP(VALUE(RIGHT($E30,4))+M$2,Vychodiská!$J$9:$BH$15,3,0)))*-1+($H30*IF(LEN($E30)=4,HLOOKUP($E30+M$2,Vychodiská!$J$9:$BH$15,4,0),HLOOKUP(VALUE(RIGHT($E30,4))+M$2,Vychodiská!$J$9:$BH$15,4,0)))*-1+($I30*IF(LEN($E30)=4,HLOOKUP($E30+M$2,Vychodiská!$J$9:$BH$15,5,0),HLOOKUP(VALUE(RIGHT($E30,4))+M$2,Vychodiská!$J$9:$BH$15,5,0)))*-1+($J30*IF(LEN($E30)=4,HLOOKUP($E30+M$2,Vychodiská!$J$9:$BH$15,6),HLOOKUP(VALUE(RIGHT($E30,4))+M$2,Vychodiská!$J$9:$BH$15,6,0)))*-1+($K30*IF(LEN($E30)=4,HLOOKUP($E30+M$2,Vychodiská!$J$9:$BH$15,7),HLOOKUP(VALUE(RIGHT($E30,4))+M$2,Vychodiská!$J$9:$BH$15,7,0)))*-1</f>
        <v>0</v>
      </c>
      <c r="N30" s="73">
        <f>($F30*IF(LEN($E30)=4,HLOOKUP($E30+N$2,Vychodiská!$J$9:$BH$15,2,0),HLOOKUP(VALUE(RIGHT($E30,4))+N$2,Vychodiská!$J$9:$BH$15,2,0)))*-1+($G30*IF(LEN($E30)=4,HLOOKUP($E30+N$2,Vychodiská!$J$9:$BH$15,3,0),HLOOKUP(VALUE(RIGHT($E30,4))+N$2,Vychodiská!$J$9:$BH$15,3,0)))*-1+($H30*IF(LEN($E30)=4,HLOOKUP($E30+N$2,Vychodiská!$J$9:$BH$15,4,0),HLOOKUP(VALUE(RIGHT($E30,4))+N$2,Vychodiská!$J$9:$BH$15,4,0)))*-1+($I30*IF(LEN($E30)=4,HLOOKUP($E30+N$2,Vychodiská!$J$9:$BH$15,5,0),HLOOKUP(VALUE(RIGHT($E30,4))+N$2,Vychodiská!$J$9:$BH$15,5,0)))*-1+($J30*IF(LEN($E30)=4,HLOOKUP($E30+N$2,Vychodiská!$J$9:$BH$15,6),HLOOKUP(VALUE(RIGHT($E30,4))+N$2,Vychodiská!$J$9:$BH$15,6,0)))*-1+($K30*IF(LEN($E30)=4,HLOOKUP($E30+N$2,Vychodiská!$J$9:$BH$15,7),HLOOKUP(VALUE(RIGHT($E30,4))+N$2,Vychodiská!$J$9:$BH$15,7,0)))*-1</f>
        <v>0</v>
      </c>
      <c r="O30" s="73">
        <f>($F30*IF(LEN($E30)=4,HLOOKUP($E30+O$2,Vychodiská!$J$9:$BH$15,2,0),HLOOKUP(VALUE(RIGHT($E30,4))+O$2,Vychodiská!$J$9:$BH$15,2,0)))*-1+($G30*IF(LEN($E30)=4,HLOOKUP($E30+O$2,Vychodiská!$J$9:$BH$15,3,0),HLOOKUP(VALUE(RIGHT($E30,4))+O$2,Vychodiská!$J$9:$BH$15,3,0)))*-1+($H30*IF(LEN($E30)=4,HLOOKUP($E30+O$2,Vychodiská!$J$9:$BH$15,4,0),HLOOKUP(VALUE(RIGHT($E30,4))+O$2,Vychodiská!$J$9:$BH$15,4,0)))*-1+($I30*IF(LEN($E30)=4,HLOOKUP($E30+O$2,Vychodiská!$J$9:$BH$15,5,0),HLOOKUP(VALUE(RIGHT($E30,4))+O$2,Vychodiská!$J$9:$BH$15,5,0)))*-1+($J30*IF(LEN($E30)=4,HLOOKUP($E30+O$2,Vychodiská!$J$9:$BH$15,6),HLOOKUP(VALUE(RIGHT($E30,4))+O$2,Vychodiská!$J$9:$BH$15,6,0)))*-1+($K30*IF(LEN($E30)=4,HLOOKUP($E30+O$2,Vychodiská!$J$9:$BH$15,7),HLOOKUP(VALUE(RIGHT($E30,4))+O$2,Vychodiská!$J$9:$BH$15,7,0)))*-1</f>
        <v>0</v>
      </c>
      <c r="P30" s="73">
        <f>($F30*IF(LEN($E30)=4,HLOOKUP($E30+P$2,Vychodiská!$J$9:$BH$15,2,0),HLOOKUP(VALUE(RIGHT($E30,4))+P$2,Vychodiská!$J$9:$BH$15,2,0)))*-1+($G30*IF(LEN($E30)=4,HLOOKUP($E30+P$2,Vychodiská!$J$9:$BH$15,3,0),HLOOKUP(VALUE(RIGHT($E30,4))+P$2,Vychodiská!$J$9:$BH$15,3,0)))*-1+($H30*IF(LEN($E30)=4,HLOOKUP($E30+P$2,Vychodiská!$J$9:$BH$15,4,0),HLOOKUP(VALUE(RIGHT($E30,4))+P$2,Vychodiská!$J$9:$BH$15,4,0)))*-1+($I30*IF(LEN($E30)=4,HLOOKUP($E30+P$2,Vychodiská!$J$9:$BH$15,5,0),HLOOKUP(VALUE(RIGHT($E30,4))+P$2,Vychodiská!$J$9:$BH$15,5,0)))*-1+($J30*IF(LEN($E30)=4,HLOOKUP($E30+P$2,Vychodiská!$J$9:$BH$15,6),HLOOKUP(VALUE(RIGHT($E30,4))+P$2,Vychodiská!$J$9:$BH$15,6,0)))*-1+($K30*IF(LEN($E30)=4,HLOOKUP($E30+P$2,Vychodiská!$J$9:$BH$15,7),HLOOKUP(VALUE(RIGHT($E30,4))+P$2,Vychodiská!$J$9:$BH$15,7,0)))*-1</f>
        <v>0</v>
      </c>
      <c r="Q30" s="73">
        <f>($F30*IF(LEN($E30)=4,HLOOKUP($E30+Q$2,Vychodiská!$J$9:$BH$15,2,0),HLOOKUP(VALUE(RIGHT($E30,4))+Q$2,Vychodiská!$J$9:$BH$15,2,0)))*-1+($G30*IF(LEN($E30)=4,HLOOKUP($E30+Q$2,Vychodiská!$J$9:$BH$15,3,0),HLOOKUP(VALUE(RIGHT($E30,4))+Q$2,Vychodiská!$J$9:$BH$15,3,0)))*-1+($H30*IF(LEN($E30)=4,HLOOKUP($E30+Q$2,Vychodiská!$J$9:$BH$15,4,0),HLOOKUP(VALUE(RIGHT($E30,4))+Q$2,Vychodiská!$J$9:$BH$15,4,0)))*-1+($I30*IF(LEN($E30)=4,HLOOKUP($E30+Q$2,Vychodiská!$J$9:$BH$15,5,0),HLOOKUP(VALUE(RIGHT($E30,4))+Q$2,Vychodiská!$J$9:$BH$15,5,0)))*-1+($J30*IF(LEN($E30)=4,HLOOKUP($E30+Q$2,Vychodiská!$J$9:$BH$15,6),HLOOKUP(VALUE(RIGHT($E30,4))+Q$2,Vychodiská!$J$9:$BH$15,6,0)))*-1+($K30*IF(LEN($E30)=4,HLOOKUP($E30+Q$2,Vychodiská!$J$9:$BH$15,7),HLOOKUP(VALUE(RIGHT($E30,4))+Q$2,Vychodiská!$J$9:$BH$15,7,0)))*-1</f>
        <v>0</v>
      </c>
      <c r="R30" s="73">
        <f>($F30*IF(LEN($E30)=4,HLOOKUP($E30+R$2,Vychodiská!$J$9:$BH$15,2,0),HLOOKUP(VALUE(RIGHT($E30,4))+R$2,Vychodiská!$J$9:$BH$15,2,0)))*-1+($G30*IF(LEN($E30)=4,HLOOKUP($E30+R$2,Vychodiská!$J$9:$BH$15,3,0),HLOOKUP(VALUE(RIGHT($E30,4))+R$2,Vychodiská!$J$9:$BH$15,3,0)))*-1+($H30*IF(LEN($E30)=4,HLOOKUP($E30+R$2,Vychodiská!$J$9:$BH$15,4,0),HLOOKUP(VALUE(RIGHT($E30,4))+R$2,Vychodiská!$J$9:$BH$15,4,0)))*-1+($I30*IF(LEN($E30)=4,HLOOKUP($E30+R$2,Vychodiská!$J$9:$BH$15,5,0),HLOOKUP(VALUE(RIGHT($E30,4))+R$2,Vychodiská!$J$9:$BH$15,5,0)))*-1+($J30*IF(LEN($E30)=4,HLOOKUP($E30+R$2,Vychodiská!$J$9:$BH$15,6),HLOOKUP(VALUE(RIGHT($E30,4))+R$2,Vychodiská!$J$9:$BH$15,6,0)))*-1+($K30*IF(LEN($E30)=4,HLOOKUP($E30+R$2,Vychodiská!$J$9:$BH$15,7),HLOOKUP(VALUE(RIGHT($E30,4))+R$2,Vychodiská!$J$9:$BH$15,7,0)))*-1</f>
        <v>0</v>
      </c>
      <c r="S30" s="73">
        <f>($F30*IF(LEN($E30)=4,HLOOKUP($E30+S$2,Vychodiská!$J$9:$BH$15,2,0),HLOOKUP(VALUE(RIGHT($E30,4))+S$2,Vychodiská!$J$9:$BH$15,2,0)))*-1+($G30*IF(LEN($E30)=4,HLOOKUP($E30+S$2,Vychodiská!$J$9:$BH$15,3,0),HLOOKUP(VALUE(RIGHT($E30,4))+S$2,Vychodiská!$J$9:$BH$15,3,0)))*-1+($H30*IF(LEN($E30)=4,HLOOKUP($E30+S$2,Vychodiská!$J$9:$BH$15,4,0),HLOOKUP(VALUE(RIGHT($E30,4))+S$2,Vychodiská!$J$9:$BH$15,4,0)))*-1+($I30*IF(LEN($E30)=4,HLOOKUP($E30+S$2,Vychodiská!$J$9:$BH$15,5,0),HLOOKUP(VALUE(RIGHT($E30,4))+S$2,Vychodiská!$J$9:$BH$15,5,0)))*-1+($J30*IF(LEN($E30)=4,HLOOKUP($E30+S$2,Vychodiská!$J$9:$BH$15,6),HLOOKUP(VALUE(RIGHT($E30,4))+S$2,Vychodiská!$J$9:$BH$15,6,0)))*-1+($K30*IF(LEN($E30)=4,HLOOKUP($E30+S$2,Vychodiská!$J$9:$BH$15,7),HLOOKUP(VALUE(RIGHT($E30,4))+S$2,Vychodiská!$J$9:$BH$15,7,0)))*-1</f>
        <v>0</v>
      </c>
      <c r="T30" s="73">
        <f>($F30*IF(LEN($E30)=4,HLOOKUP($E30+T$2,Vychodiská!$J$9:$BH$15,2,0),HLOOKUP(VALUE(RIGHT($E30,4))+T$2,Vychodiská!$J$9:$BH$15,2,0)))*-1+($G30*IF(LEN($E30)=4,HLOOKUP($E30+T$2,Vychodiská!$J$9:$BH$15,3,0),HLOOKUP(VALUE(RIGHT($E30,4))+T$2,Vychodiská!$J$9:$BH$15,3,0)))*-1+($H30*IF(LEN($E30)=4,HLOOKUP($E30+T$2,Vychodiská!$J$9:$BH$15,4,0),HLOOKUP(VALUE(RIGHT($E30,4))+T$2,Vychodiská!$J$9:$BH$15,4,0)))*-1+($I30*IF(LEN($E30)=4,HLOOKUP($E30+T$2,Vychodiská!$J$9:$BH$15,5,0),HLOOKUP(VALUE(RIGHT($E30,4))+T$2,Vychodiská!$J$9:$BH$15,5,0)))*-1+($J30*IF(LEN($E30)=4,HLOOKUP($E30+T$2,Vychodiská!$J$9:$BH$15,6),HLOOKUP(VALUE(RIGHT($E30,4))+T$2,Vychodiská!$J$9:$BH$15,6,0)))*-1+($K30*IF(LEN($E30)=4,HLOOKUP($E30+T$2,Vychodiská!$J$9:$BH$15,7),HLOOKUP(VALUE(RIGHT($E30,4))+T$2,Vychodiská!$J$9:$BH$15,7,0)))*-1</f>
        <v>0</v>
      </c>
      <c r="U30" s="73">
        <f>($F30*IF(LEN($E30)=4,HLOOKUP($E30+U$2,Vychodiská!$J$9:$BH$15,2,0),HLOOKUP(VALUE(RIGHT($E30,4))+U$2,Vychodiská!$J$9:$BH$15,2,0)))*-1+($G30*IF(LEN($E30)=4,HLOOKUP($E30+U$2,Vychodiská!$J$9:$BH$15,3,0),HLOOKUP(VALUE(RIGHT($E30,4))+U$2,Vychodiská!$J$9:$BH$15,3,0)))*-1+($H30*IF(LEN($E30)=4,HLOOKUP($E30+U$2,Vychodiská!$J$9:$BH$15,4,0),HLOOKUP(VALUE(RIGHT($E30,4))+U$2,Vychodiská!$J$9:$BH$15,4,0)))*-1+($I30*IF(LEN($E30)=4,HLOOKUP($E30+U$2,Vychodiská!$J$9:$BH$15,5,0),HLOOKUP(VALUE(RIGHT($E30,4))+U$2,Vychodiská!$J$9:$BH$15,5,0)))*-1+($J30*IF(LEN($E30)=4,HLOOKUP($E30+U$2,Vychodiská!$J$9:$BH$15,6),HLOOKUP(VALUE(RIGHT($E30,4))+U$2,Vychodiská!$J$9:$BH$15,6,0)))*-1+($K30*IF(LEN($E30)=4,HLOOKUP($E30+U$2,Vychodiská!$J$9:$BH$15,7),HLOOKUP(VALUE(RIGHT($E30,4))+U$2,Vychodiská!$J$9:$BH$15,7,0)))*-1</f>
        <v>0</v>
      </c>
      <c r="V30" s="73">
        <f>($F30*IF(LEN($E30)=4,HLOOKUP($E30+V$2,Vychodiská!$J$9:$BH$15,2,0),HLOOKUP(VALUE(RIGHT($E30,4))+V$2,Vychodiská!$J$9:$BH$15,2,0)))*-1+($G30*IF(LEN($E30)=4,HLOOKUP($E30+V$2,Vychodiská!$J$9:$BH$15,3,0),HLOOKUP(VALUE(RIGHT($E30,4))+V$2,Vychodiská!$J$9:$BH$15,3,0)))*-1+($H30*IF(LEN($E30)=4,HLOOKUP($E30+V$2,Vychodiská!$J$9:$BH$15,4,0),HLOOKUP(VALUE(RIGHT($E30,4))+V$2,Vychodiská!$J$9:$BH$15,4,0)))*-1+($I30*IF(LEN($E30)=4,HLOOKUP($E30+V$2,Vychodiská!$J$9:$BH$15,5,0),HLOOKUP(VALUE(RIGHT($E30,4))+V$2,Vychodiská!$J$9:$BH$15,5,0)))*-1+($J30*IF(LEN($E30)=4,HLOOKUP($E30+V$2,Vychodiská!$J$9:$BH$15,6),HLOOKUP(VALUE(RIGHT($E30,4))+V$2,Vychodiská!$J$9:$BH$15,6,0)))*-1+($K30*IF(LEN($E30)=4,HLOOKUP($E30+V$2,Vychodiská!$J$9:$BH$15,7),HLOOKUP(VALUE(RIGHT($E30,4))+V$2,Vychodiská!$J$9:$BH$15,7,0)))*-1</f>
        <v>0</v>
      </c>
      <c r="W30" s="73">
        <f>($F30*IF(LEN($E30)=4,HLOOKUP($E30+W$2,Vychodiská!$J$9:$BH$15,2,0),HLOOKUP(VALUE(RIGHT($E30,4))+W$2,Vychodiská!$J$9:$BH$15,2,0)))*-1+($G30*IF(LEN($E30)=4,HLOOKUP($E30+W$2,Vychodiská!$J$9:$BH$15,3,0),HLOOKUP(VALUE(RIGHT($E30,4))+W$2,Vychodiská!$J$9:$BH$15,3,0)))*-1+($H30*IF(LEN($E30)=4,HLOOKUP($E30+W$2,Vychodiská!$J$9:$BH$15,4,0),HLOOKUP(VALUE(RIGHT($E30,4))+W$2,Vychodiská!$J$9:$BH$15,4,0)))*-1+($I30*IF(LEN($E30)=4,HLOOKUP($E30+W$2,Vychodiská!$J$9:$BH$15,5,0),HLOOKUP(VALUE(RIGHT($E30,4))+W$2,Vychodiská!$J$9:$BH$15,5,0)))*-1+($J30*IF(LEN($E30)=4,HLOOKUP($E30+W$2,Vychodiská!$J$9:$BH$15,6),HLOOKUP(VALUE(RIGHT($E30,4))+W$2,Vychodiská!$J$9:$BH$15,6,0)))*-1+($K30*IF(LEN($E30)=4,HLOOKUP($E30+W$2,Vychodiská!$J$9:$BH$15,7),HLOOKUP(VALUE(RIGHT($E30,4))+W$2,Vychodiská!$J$9:$BH$15,7,0)))*-1</f>
        <v>0</v>
      </c>
      <c r="X30" s="73">
        <f>($F30*IF(LEN($E30)=4,HLOOKUP($E30+X$2,Vychodiská!$J$9:$BH$15,2,0),HLOOKUP(VALUE(RIGHT($E30,4))+X$2,Vychodiská!$J$9:$BH$15,2,0)))*-1+($G30*IF(LEN($E30)=4,HLOOKUP($E30+X$2,Vychodiská!$J$9:$BH$15,3,0),HLOOKUP(VALUE(RIGHT($E30,4))+X$2,Vychodiská!$J$9:$BH$15,3,0)))*-1+($H30*IF(LEN($E30)=4,HLOOKUP($E30+X$2,Vychodiská!$J$9:$BH$15,4,0),HLOOKUP(VALUE(RIGHT($E30,4))+X$2,Vychodiská!$J$9:$BH$15,4,0)))*-1+($I30*IF(LEN($E30)=4,HLOOKUP($E30+X$2,Vychodiská!$J$9:$BH$15,5,0),HLOOKUP(VALUE(RIGHT($E30,4))+X$2,Vychodiská!$J$9:$BH$15,5,0)))*-1+($J30*IF(LEN($E30)=4,HLOOKUP($E30+X$2,Vychodiská!$J$9:$BH$15,6),HLOOKUP(VALUE(RIGHT($E30,4))+X$2,Vychodiská!$J$9:$BH$15,6,0)))*-1+($K30*IF(LEN($E30)=4,HLOOKUP($E30+X$2,Vychodiská!$J$9:$BH$15,7),HLOOKUP(VALUE(RIGHT($E30,4))+X$2,Vychodiská!$J$9:$BH$15,7,0)))*-1</f>
        <v>0</v>
      </c>
      <c r="Y30" s="73">
        <f>($F30*IF(LEN($E30)=4,HLOOKUP($E30+Y$2,Vychodiská!$J$9:$BH$15,2,0),HLOOKUP(VALUE(RIGHT($E30,4))+Y$2,Vychodiská!$J$9:$BH$15,2,0)))*-1+($G30*IF(LEN($E30)=4,HLOOKUP($E30+Y$2,Vychodiská!$J$9:$BH$15,3,0),HLOOKUP(VALUE(RIGHT($E30,4))+Y$2,Vychodiská!$J$9:$BH$15,3,0)))*-1+($H30*IF(LEN($E30)=4,HLOOKUP($E30+Y$2,Vychodiská!$J$9:$BH$15,4,0),HLOOKUP(VALUE(RIGHT($E30,4))+Y$2,Vychodiská!$J$9:$BH$15,4,0)))*-1+($I30*IF(LEN($E30)=4,HLOOKUP($E30+Y$2,Vychodiská!$J$9:$BH$15,5,0),HLOOKUP(VALUE(RIGHT($E30,4))+Y$2,Vychodiská!$J$9:$BH$15,5,0)))*-1+($J30*IF(LEN($E30)=4,HLOOKUP($E30+Y$2,Vychodiská!$J$9:$BH$15,6),HLOOKUP(VALUE(RIGHT($E30,4))+Y$2,Vychodiská!$J$9:$BH$15,6,0)))*-1+($K30*IF(LEN($E30)=4,HLOOKUP($E30+Y$2,Vychodiská!$J$9:$BH$15,7),HLOOKUP(VALUE(RIGHT($E30,4))+Y$2,Vychodiská!$J$9:$BH$15,7,0)))*-1</f>
        <v>0</v>
      </c>
      <c r="Z30" s="73">
        <f>($F30*IF(LEN($E30)=4,HLOOKUP($E30+Z$2,Vychodiská!$J$9:$BH$15,2,0),HLOOKUP(VALUE(RIGHT($E30,4))+Z$2,Vychodiská!$J$9:$BH$15,2,0)))*-1+($G30*IF(LEN($E30)=4,HLOOKUP($E30+Z$2,Vychodiská!$J$9:$BH$15,3,0),HLOOKUP(VALUE(RIGHT($E30,4))+Z$2,Vychodiská!$J$9:$BH$15,3,0)))*-1+($H30*IF(LEN($E30)=4,HLOOKUP($E30+Z$2,Vychodiská!$J$9:$BH$15,4,0),HLOOKUP(VALUE(RIGHT($E30,4))+Z$2,Vychodiská!$J$9:$BH$15,4,0)))*-1+($I30*IF(LEN($E30)=4,HLOOKUP($E30+Z$2,Vychodiská!$J$9:$BH$15,5,0),HLOOKUP(VALUE(RIGHT($E30,4))+Z$2,Vychodiská!$J$9:$BH$15,5,0)))*-1+($J30*IF(LEN($E30)=4,HLOOKUP($E30+Z$2,Vychodiská!$J$9:$BH$15,6),HLOOKUP(VALUE(RIGHT($E30,4))+Z$2,Vychodiská!$J$9:$BH$15,6,0)))*-1+($K30*IF(LEN($E30)=4,HLOOKUP($E30+Z$2,Vychodiská!$J$9:$BH$15,7),HLOOKUP(VALUE(RIGHT($E30,4))+Z$2,Vychodiská!$J$9:$BH$15,7,0)))*-1</f>
        <v>0</v>
      </c>
      <c r="AA30" s="73">
        <f>($F30*IF(LEN($E30)=4,HLOOKUP($E30+AA$2,Vychodiská!$J$9:$BH$15,2,0),HLOOKUP(VALUE(RIGHT($E30,4))+AA$2,Vychodiská!$J$9:$BH$15,2,0)))*-1+($G30*IF(LEN($E30)=4,HLOOKUP($E30+AA$2,Vychodiská!$J$9:$BH$15,3,0),HLOOKUP(VALUE(RIGHT($E30,4))+AA$2,Vychodiská!$J$9:$BH$15,3,0)))*-1+($H30*IF(LEN($E30)=4,HLOOKUP($E30+AA$2,Vychodiská!$J$9:$BH$15,4,0),HLOOKUP(VALUE(RIGHT($E30,4))+AA$2,Vychodiská!$J$9:$BH$15,4,0)))*-1+($I30*IF(LEN($E30)=4,HLOOKUP($E30+AA$2,Vychodiská!$J$9:$BH$15,5,0),HLOOKUP(VALUE(RIGHT($E30,4))+AA$2,Vychodiská!$J$9:$BH$15,5,0)))*-1+($J30*IF(LEN($E30)=4,HLOOKUP($E30+AA$2,Vychodiská!$J$9:$BH$15,6),HLOOKUP(VALUE(RIGHT($E30,4))+AA$2,Vychodiská!$J$9:$BH$15,6,0)))*-1+($K30*IF(LEN($E30)=4,HLOOKUP($E30+AA$2,Vychodiská!$J$9:$BH$15,7),HLOOKUP(VALUE(RIGHT($E30,4))+AA$2,Vychodiská!$J$9:$BH$15,7,0)))*-1</f>
        <v>0</v>
      </c>
      <c r="AB30" s="73">
        <f>($F30*IF(LEN($E30)=4,HLOOKUP($E30+AB$2,Vychodiská!$J$9:$BH$15,2,0),HLOOKUP(VALUE(RIGHT($E30,4))+AB$2,Vychodiská!$J$9:$BH$15,2,0)))*-1+($G30*IF(LEN($E30)=4,HLOOKUP($E30+AB$2,Vychodiská!$J$9:$BH$15,3,0),HLOOKUP(VALUE(RIGHT($E30,4))+AB$2,Vychodiská!$J$9:$BH$15,3,0)))*-1+($H30*IF(LEN($E30)=4,HLOOKUP($E30+AB$2,Vychodiská!$J$9:$BH$15,4,0),HLOOKUP(VALUE(RIGHT($E30,4))+AB$2,Vychodiská!$J$9:$BH$15,4,0)))*-1+($I30*IF(LEN($E30)=4,HLOOKUP($E30+AB$2,Vychodiská!$J$9:$BH$15,5,0),HLOOKUP(VALUE(RIGHT($E30,4))+AB$2,Vychodiská!$J$9:$BH$15,5,0)))*-1+($J30*IF(LEN($E30)=4,HLOOKUP($E30+AB$2,Vychodiská!$J$9:$BH$15,6),HLOOKUP(VALUE(RIGHT($E30,4))+AB$2,Vychodiská!$J$9:$BH$15,6,0)))*-1+($K30*IF(LEN($E30)=4,HLOOKUP($E30+AB$2,Vychodiská!$J$9:$BH$15,7),HLOOKUP(VALUE(RIGHT($E30,4))+AB$2,Vychodiská!$J$9:$BH$15,7,0)))*-1</f>
        <v>0</v>
      </c>
      <c r="AC30" s="73">
        <f>($F30*IF(LEN($E30)=4,HLOOKUP($E30+AC$2,Vychodiská!$J$9:$BH$15,2,0),HLOOKUP(VALUE(RIGHT($E30,4))+AC$2,Vychodiská!$J$9:$BH$15,2,0)))*-1+($G30*IF(LEN($E30)=4,HLOOKUP($E30+AC$2,Vychodiská!$J$9:$BH$15,3,0),HLOOKUP(VALUE(RIGHT($E30,4))+AC$2,Vychodiská!$J$9:$BH$15,3,0)))*-1+($H30*IF(LEN($E30)=4,HLOOKUP($E30+AC$2,Vychodiská!$J$9:$BH$15,4,0),HLOOKUP(VALUE(RIGHT($E30,4))+AC$2,Vychodiská!$J$9:$BH$15,4,0)))*-1+($I30*IF(LEN($E30)=4,HLOOKUP($E30+AC$2,Vychodiská!$J$9:$BH$15,5,0),HLOOKUP(VALUE(RIGHT($E30,4))+AC$2,Vychodiská!$J$9:$BH$15,5,0)))*-1+($J30*IF(LEN($E30)=4,HLOOKUP($E30+AC$2,Vychodiská!$J$9:$BH$15,6),HLOOKUP(VALUE(RIGHT($E30,4))+AC$2,Vychodiská!$J$9:$BH$15,6,0)))*-1+($K30*IF(LEN($E30)=4,HLOOKUP($E30+AC$2,Vychodiská!$J$9:$BH$15,7),HLOOKUP(VALUE(RIGHT($E30,4))+AC$2,Vychodiská!$J$9:$BH$15,7,0)))*-1</f>
        <v>0</v>
      </c>
      <c r="AD30" s="73">
        <f>($F30*IF(LEN($E30)=4,HLOOKUP($E30+AD$2,Vychodiská!$J$9:$BH$15,2,0),HLOOKUP(VALUE(RIGHT($E30,4))+AD$2,Vychodiská!$J$9:$BH$15,2,0)))*-1+($G30*IF(LEN($E30)=4,HLOOKUP($E30+AD$2,Vychodiská!$J$9:$BH$15,3,0),HLOOKUP(VALUE(RIGHT($E30,4))+AD$2,Vychodiská!$J$9:$BH$15,3,0)))*-1+($H30*IF(LEN($E30)=4,HLOOKUP($E30+AD$2,Vychodiská!$J$9:$BH$15,4,0),HLOOKUP(VALUE(RIGHT($E30,4))+AD$2,Vychodiská!$J$9:$BH$15,4,0)))*-1+($I30*IF(LEN($E30)=4,HLOOKUP($E30+AD$2,Vychodiská!$J$9:$BH$15,5,0),HLOOKUP(VALUE(RIGHT($E30,4))+AD$2,Vychodiská!$J$9:$BH$15,5,0)))*-1+($J30*IF(LEN($E30)=4,HLOOKUP($E30+AD$2,Vychodiská!$J$9:$BH$15,6),HLOOKUP(VALUE(RIGHT($E30,4))+AD$2,Vychodiská!$J$9:$BH$15,6,0)))*-1+($K30*IF(LEN($E30)=4,HLOOKUP($E30+AD$2,Vychodiská!$J$9:$BH$15,7),HLOOKUP(VALUE(RIGHT($E30,4))+AD$2,Vychodiská!$J$9:$BH$15,7,0)))*-1</f>
        <v>0</v>
      </c>
      <c r="AE30" s="73">
        <f>($F30*IF(LEN($E30)=4,HLOOKUP($E30+AE$2,Vychodiská!$J$9:$BH$15,2,0),HLOOKUP(VALUE(RIGHT($E30,4))+AE$2,Vychodiská!$J$9:$BH$15,2,0)))*-1+($G30*IF(LEN($E30)=4,HLOOKUP($E30+AE$2,Vychodiská!$J$9:$BH$15,3,0),HLOOKUP(VALUE(RIGHT($E30,4))+AE$2,Vychodiská!$J$9:$BH$15,3,0)))*-1+($H30*IF(LEN($E30)=4,HLOOKUP($E30+AE$2,Vychodiská!$J$9:$BH$15,4,0),HLOOKUP(VALUE(RIGHT($E30,4))+AE$2,Vychodiská!$J$9:$BH$15,4,0)))*-1+($I30*IF(LEN($E30)=4,HLOOKUP($E30+AE$2,Vychodiská!$J$9:$BH$15,5,0),HLOOKUP(VALUE(RIGHT($E30,4))+AE$2,Vychodiská!$J$9:$BH$15,5,0)))*-1+($J30*IF(LEN($E30)=4,HLOOKUP($E30+AE$2,Vychodiská!$J$9:$BH$15,6),HLOOKUP(VALUE(RIGHT($E30,4))+AE$2,Vychodiská!$J$9:$BH$15,6,0)))*-1+($K30*IF(LEN($E30)=4,HLOOKUP($E30+AE$2,Vychodiská!$J$9:$BH$15,7),HLOOKUP(VALUE(RIGHT($E30,4))+AE$2,Vychodiská!$J$9:$BH$15,7,0)))*-1</f>
        <v>0</v>
      </c>
      <c r="AF30" s="73">
        <f>($F30*IF(LEN($E30)=4,HLOOKUP($E30+AF$2,Vychodiská!$J$9:$BH$15,2,0),HLOOKUP(VALUE(RIGHT($E30,4))+AF$2,Vychodiská!$J$9:$BH$15,2,0)))*-1+($G30*IF(LEN($E30)=4,HLOOKUP($E30+AF$2,Vychodiská!$J$9:$BH$15,3,0),HLOOKUP(VALUE(RIGHT($E30,4))+AF$2,Vychodiská!$J$9:$BH$15,3,0)))*-1+($H30*IF(LEN($E30)=4,HLOOKUP($E30+AF$2,Vychodiská!$J$9:$BH$15,4,0),HLOOKUP(VALUE(RIGHT($E30,4))+AF$2,Vychodiská!$J$9:$BH$15,4,0)))*-1+($I30*IF(LEN($E30)=4,HLOOKUP($E30+AF$2,Vychodiská!$J$9:$BH$15,5,0),HLOOKUP(VALUE(RIGHT($E30,4))+AF$2,Vychodiská!$J$9:$BH$15,5,0)))*-1+($J30*IF(LEN($E30)=4,HLOOKUP($E30+AF$2,Vychodiská!$J$9:$BH$15,6),HLOOKUP(VALUE(RIGHT($E30,4))+AF$2,Vychodiská!$J$9:$BH$15,6,0)))*-1+($K30*IF(LEN($E30)=4,HLOOKUP($E30+AF$2,Vychodiská!$J$9:$BH$15,7),HLOOKUP(VALUE(RIGHT($E30,4))+AF$2,Vychodiská!$J$9:$BH$15,7,0)))*-1</f>
        <v>0</v>
      </c>
      <c r="AG30" s="73">
        <f>($F30*IF(LEN($E30)=4,HLOOKUP($E30+AG$2,Vychodiská!$J$9:$BH$15,2,0),HLOOKUP(VALUE(RIGHT($E30,4))+AG$2,Vychodiská!$J$9:$BH$15,2,0)))*-1+($G30*IF(LEN($E30)=4,HLOOKUP($E30+AG$2,Vychodiská!$J$9:$BH$15,3,0),HLOOKUP(VALUE(RIGHT($E30,4))+AG$2,Vychodiská!$J$9:$BH$15,3,0)))*-1+($H30*IF(LEN($E30)=4,HLOOKUP($E30+AG$2,Vychodiská!$J$9:$BH$15,4,0),HLOOKUP(VALUE(RIGHT($E30,4))+AG$2,Vychodiská!$J$9:$BH$15,4,0)))*-1+($I30*IF(LEN($E30)=4,HLOOKUP($E30+AG$2,Vychodiská!$J$9:$BH$15,5,0),HLOOKUP(VALUE(RIGHT($E30,4))+AG$2,Vychodiská!$J$9:$BH$15,5,0)))*-1+($J30*IF(LEN($E30)=4,HLOOKUP($E30+AG$2,Vychodiská!$J$9:$BH$15,6),HLOOKUP(VALUE(RIGHT($E30,4))+AG$2,Vychodiská!$J$9:$BH$15,6,0)))*-1+($K30*IF(LEN($E30)=4,HLOOKUP($E30+AG$2,Vychodiská!$J$9:$BH$15,7),HLOOKUP(VALUE(RIGHT($E30,4))+AG$2,Vychodiská!$J$9:$BH$15,7,0)))*-1</f>
        <v>0</v>
      </c>
      <c r="AH30" s="73">
        <f>($F30*IF(LEN($E30)=4,HLOOKUP($E30+AH$2,Vychodiská!$J$9:$BH$15,2,0),HLOOKUP(VALUE(RIGHT($E30,4))+AH$2,Vychodiská!$J$9:$BH$15,2,0)))*-1+($G30*IF(LEN($E30)=4,HLOOKUP($E30+AH$2,Vychodiská!$J$9:$BH$15,3,0),HLOOKUP(VALUE(RIGHT($E30,4))+AH$2,Vychodiská!$J$9:$BH$15,3,0)))*-1+($H30*IF(LEN($E30)=4,HLOOKUP($E30+AH$2,Vychodiská!$J$9:$BH$15,4,0),HLOOKUP(VALUE(RIGHT($E30,4))+AH$2,Vychodiská!$J$9:$BH$15,4,0)))*-1+($I30*IF(LEN($E30)=4,HLOOKUP($E30+AH$2,Vychodiská!$J$9:$BH$15,5,0),HLOOKUP(VALUE(RIGHT($E30,4))+AH$2,Vychodiská!$J$9:$BH$15,5,0)))*-1+($J30*IF(LEN($E30)=4,HLOOKUP($E30+AH$2,Vychodiská!$J$9:$BH$15,6),HLOOKUP(VALUE(RIGHT($E30,4))+AH$2,Vychodiská!$J$9:$BH$15,6,0)))*-1+($K30*IF(LEN($E30)=4,HLOOKUP($E30+AH$2,Vychodiská!$J$9:$BH$15,7),HLOOKUP(VALUE(RIGHT($E30,4))+AH$2,Vychodiská!$J$9:$BH$15,7,0)))*-1</f>
        <v>0</v>
      </c>
      <c r="AI30" s="73">
        <f>($F30*IF(LEN($E30)=4,HLOOKUP($E30+AI$2,Vychodiská!$J$9:$BH$15,2,0),HLOOKUP(VALUE(RIGHT($E30,4))+AI$2,Vychodiská!$J$9:$BH$15,2,0)))*-1+($G30*IF(LEN($E30)=4,HLOOKUP($E30+AI$2,Vychodiská!$J$9:$BH$15,3,0),HLOOKUP(VALUE(RIGHT($E30,4))+AI$2,Vychodiská!$J$9:$BH$15,3,0)))*-1+($H30*IF(LEN($E30)=4,HLOOKUP($E30+AI$2,Vychodiská!$J$9:$BH$15,4,0),HLOOKUP(VALUE(RIGHT($E30,4))+AI$2,Vychodiská!$J$9:$BH$15,4,0)))*-1+($I30*IF(LEN($E30)=4,HLOOKUP($E30+AI$2,Vychodiská!$J$9:$BH$15,5,0),HLOOKUP(VALUE(RIGHT($E30,4))+AI$2,Vychodiská!$J$9:$BH$15,5,0)))*-1+($J30*IF(LEN($E30)=4,HLOOKUP($E30+AI$2,Vychodiská!$J$9:$BH$15,6),HLOOKUP(VALUE(RIGHT($E30,4))+AI$2,Vychodiská!$J$9:$BH$15,6,0)))*-1+($K30*IF(LEN($E30)=4,HLOOKUP($E30+AI$2,Vychodiská!$J$9:$BH$15,7),HLOOKUP(VALUE(RIGHT($E30,4))+AI$2,Vychodiská!$J$9:$BH$15,7,0)))*-1</f>
        <v>0</v>
      </c>
      <c r="AJ30" s="73">
        <f>($F30*IF(LEN($E30)=4,HLOOKUP($E30+AJ$2,Vychodiská!$J$9:$BH$15,2,0),HLOOKUP(VALUE(RIGHT($E30,4))+AJ$2,Vychodiská!$J$9:$BH$15,2,0)))*-1+($G30*IF(LEN($E30)=4,HLOOKUP($E30+AJ$2,Vychodiská!$J$9:$BH$15,3,0),HLOOKUP(VALUE(RIGHT($E30,4))+AJ$2,Vychodiská!$J$9:$BH$15,3,0)))*-1+($H30*IF(LEN($E30)=4,HLOOKUP($E30+AJ$2,Vychodiská!$J$9:$BH$15,4,0),HLOOKUP(VALUE(RIGHT($E30,4))+AJ$2,Vychodiská!$J$9:$BH$15,4,0)))*-1+($I30*IF(LEN($E30)=4,HLOOKUP($E30+AJ$2,Vychodiská!$J$9:$BH$15,5,0),HLOOKUP(VALUE(RIGHT($E30,4))+AJ$2,Vychodiská!$J$9:$BH$15,5,0)))*-1+($J30*IF(LEN($E30)=4,HLOOKUP($E30+AJ$2,Vychodiská!$J$9:$BH$15,6),HLOOKUP(VALUE(RIGHT($E30,4))+AJ$2,Vychodiská!$J$9:$BH$15,6,0)))*-1+($K30*IF(LEN($E30)=4,HLOOKUP($E30+AJ$2,Vychodiská!$J$9:$BH$15,7),HLOOKUP(VALUE(RIGHT($E30,4))+AJ$2,Vychodiská!$J$9:$BH$15,7,0)))*-1</f>
        <v>0</v>
      </c>
      <c r="AK30" s="73">
        <f>($F30*IF(LEN($E30)=4,HLOOKUP($E30+AK$2,Vychodiská!$J$9:$BH$15,2,0),HLOOKUP(VALUE(RIGHT($E30,4))+AK$2,Vychodiská!$J$9:$BH$15,2,0)))*-1+($G30*IF(LEN($E30)=4,HLOOKUP($E30+AK$2,Vychodiská!$J$9:$BH$15,3,0),HLOOKUP(VALUE(RIGHT($E30,4))+AK$2,Vychodiská!$J$9:$BH$15,3,0)))*-1+($H30*IF(LEN($E30)=4,HLOOKUP($E30+AK$2,Vychodiská!$J$9:$BH$15,4,0),HLOOKUP(VALUE(RIGHT($E30,4))+AK$2,Vychodiská!$J$9:$BH$15,4,0)))*-1+($I30*IF(LEN($E30)=4,HLOOKUP($E30+AK$2,Vychodiská!$J$9:$BH$15,5,0),HLOOKUP(VALUE(RIGHT($E30,4))+AK$2,Vychodiská!$J$9:$BH$15,5,0)))*-1+($J30*IF(LEN($E30)=4,HLOOKUP($E30+AK$2,Vychodiská!$J$9:$BH$15,6),HLOOKUP(VALUE(RIGHT($E30,4))+AK$2,Vychodiská!$J$9:$BH$15,6,0)))*-1+($K30*IF(LEN($E30)=4,HLOOKUP($E30+AK$2,Vychodiská!$J$9:$BH$15,7),HLOOKUP(VALUE(RIGHT($E30,4))+AK$2,Vychodiská!$J$9:$BH$15,7,0)))*-1</f>
        <v>0</v>
      </c>
      <c r="AL30" s="73">
        <f>($F30*IF(LEN($E30)=4,HLOOKUP($E30+AL$2,Vychodiská!$J$9:$BH$15,2,0),HLOOKUP(VALUE(RIGHT($E30,4))+AL$2,Vychodiská!$J$9:$BH$15,2,0)))*-1+($G30*IF(LEN($E30)=4,HLOOKUP($E30+AL$2,Vychodiská!$J$9:$BH$15,3,0),HLOOKUP(VALUE(RIGHT($E30,4))+AL$2,Vychodiská!$J$9:$BH$15,3,0)))*-1+($H30*IF(LEN($E30)=4,HLOOKUP($E30+AL$2,Vychodiská!$J$9:$BH$15,4,0),HLOOKUP(VALUE(RIGHT($E30,4))+AL$2,Vychodiská!$J$9:$BH$15,4,0)))*-1+($I30*IF(LEN($E30)=4,HLOOKUP($E30+AL$2,Vychodiská!$J$9:$BH$15,5,0),HLOOKUP(VALUE(RIGHT($E30,4))+AL$2,Vychodiská!$J$9:$BH$15,5,0)))*-1+($J30*IF(LEN($E30)=4,HLOOKUP($E30+AL$2,Vychodiská!$J$9:$BH$15,6),HLOOKUP(VALUE(RIGHT($E30,4))+AL$2,Vychodiská!$J$9:$BH$15,6,0)))*-1+($K30*IF(LEN($E30)=4,HLOOKUP($E30+AL$2,Vychodiská!$J$9:$BH$15,7),HLOOKUP(VALUE(RIGHT($E30,4))+AL$2,Vychodiská!$J$9:$BH$15,7,0)))*-1</f>
        <v>0</v>
      </c>
      <c r="AM30" s="73">
        <f>($F30*IF(LEN($E30)=4,HLOOKUP($E30+AM$2,Vychodiská!$J$9:$BH$15,2,0),HLOOKUP(VALUE(RIGHT($E30,4))+AM$2,Vychodiská!$J$9:$BH$15,2,0)))*-1+($G30*IF(LEN($E30)=4,HLOOKUP($E30+AM$2,Vychodiská!$J$9:$BH$15,3,0),HLOOKUP(VALUE(RIGHT($E30,4))+AM$2,Vychodiská!$J$9:$BH$15,3,0)))*-1+($H30*IF(LEN($E30)=4,HLOOKUP($E30+AM$2,Vychodiská!$J$9:$BH$15,4,0),HLOOKUP(VALUE(RIGHT($E30,4))+AM$2,Vychodiská!$J$9:$BH$15,4,0)))*-1+($I30*IF(LEN($E30)=4,HLOOKUP($E30+AM$2,Vychodiská!$J$9:$BH$15,5,0),HLOOKUP(VALUE(RIGHT($E30,4))+AM$2,Vychodiská!$J$9:$BH$15,5,0)))*-1+($J30*IF(LEN($E30)=4,HLOOKUP($E30+AM$2,Vychodiská!$J$9:$BH$15,6),HLOOKUP(VALUE(RIGHT($E30,4))+AM$2,Vychodiská!$J$9:$BH$15,6,0)))*-1+($K30*IF(LEN($E30)=4,HLOOKUP($E30+AM$2,Vychodiská!$J$9:$BH$15,7),HLOOKUP(VALUE(RIGHT($E30,4))+AM$2,Vychodiská!$J$9:$BH$15,7,0)))*-1</f>
        <v>0</v>
      </c>
      <c r="AN30" s="73">
        <f>($F30*IF(LEN($E30)=4,HLOOKUP($E30+AN$2,Vychodiská!$J$9:$BH$15,2,0),HLOOKUP(VALUE(RIGHT($E30,4))+AN$2,Vychodiská!$J$9:$BH$15,2,0)))*-1+($G30*IF(LEN($E30)=4,HLOOKUP($E30+AN$2,Vychodiská!$J$9:$BH$15,3,0),HLOOKUP(VALUE(RIGHT($E30,4))+AN$2,Vychodiská!$J$9:$BH$15,3,0)))*-1+($H30*IF(LEN($E30)=4,HLOOKUP($E30+AN$2,Vychodiská!$J$9:$BH$15,4,0),HLOOKUP(VALUE(RIGHT($E30,4))+AN$2,Vychodiská!$J$9:$BH$15,4,0)))*-1+($I30*IF(LEN($E30)=4,HLOOKUP($E30+AN$2,Vychodiská!$J$9:$BH$15,5,0),HLOOKUP(VALUE(RIGHT($E30,4))+AN$2,Vychodiská!$J$9:$BH$15,5,0)))*-1+($J30*IF(LEN($E30)=4,HLOOKUP($E30+AN$2,Vychodiská!$J$9:$BH$15,6),HLOOKUP(VALUE(RIGHT($E30,4))+AN$2,Vychodiská!$J$9:$BH$15,6,0)))*-1+($K30*IF(LEN($E30)=4,HLOOKUP($E30+AN$2,Vychodiská!$J$9:$BH$15,7),HLOOKUP(VALUE(RIGHT($E30,4))+AN$2,Vychodiská!$J$9:$BH$15,7,0)))*-1</f>
        <v>0</v>
      </c>
      <c r="AO30" s="74">
        <f>($F30*IF(LEN($E30)=4,HLOOKUP($E30+AO$2,Vychodiská!$J$9:$BH$15,2,0),HLOOKUP(VALUE(RIGHT($E30,4))+AO$2,Vychodiská!$J$9:$BH$15,2,0)))*-1+($G30*IF(LEN($E30)=4,HLOOKUP($E30+AO$2,Vychodiská!$J$9:$BH$15,3,0),HLOOKUP(VALUE(RIGHT($E30,4))+AO$2,Vychodiská!$J$9:$BH$15,3,0)))*-1+($H30*IF(LEN($E30)=4,HLOOKUP($E30+AO$2,Vychodiská!$J$9:$BH$15,4,0),HLOOKUP(VALUE(RIGHT($E30,4))+AO$2,Vychodiská!$J$9:$BH$15,4,0)))*-1+($I30*IF(LEN($E30)=4,HLOOKUP($E30+AO$2,Vychodiská!$J$9:$BH$15,5,0),HLOOKUP(VALUE(RIGHT($E30,4))+AO$2,Vychodiská!$J$9:$BH$15,5,0)))*-1+($J30*IF(LEN($E30)=4,HLOOKUP($E30+AO$2,Vychodiská!$J$9:$BH$15,6),HLOOKUP(VALUE(RIGHT($E30,4))+AO$2,Vychodiská!$J$9:$BH$15,6,0)))*-1+($K30*IF(LEN($E30)=4,HLOOKUP($E30+AO$2,Vychodiská!$J$9:$BH$15,7),HLOOKUP(VALUE(RIGHT($E30,4))+AO$2,Vychodiská!$J$9:$BH$15,7,0)))*-1</f>
        <v>0</v>
      </c>
      <c r="AP30" s="73">
        <f t="shared" si="25"/>
        <v>0</v>
      </c>
      <c r="AQ30" s="73">
        <f>SUM($L30:M30)</f>
        <v>0</v>
      </c>
      <c r="AR30" s="73">
        <f>SUM($L30:N30)</f>
        <v>0</v>
      </c>
      <c r="AS30" s="73">
        <f>SUM($L30:O30)</f>
        <v>0</v>
      </c>
      <c r="AT30" s="73">
        <f>SUM($L30:P30)</f>
        <v>0</v>
      </c>
      <c r="AU30" s="73">
        <f>SUM($L30:Q30)</f>
        <v>0</v>
      </c>
      <c r="AV30" s="73">
        <f>SUM($L30:R30)</f>
        <v>0</v>
      </c>
      <c r="AW30" s="73">
        <f>SUM($L30:S30)</f>
        <v>0</v>
      </c>
      <c r="AX30" s="73">
        <f>SUM($L30:T30)</f>
        <v>0</v>
      </c>
      <c r="AY30" s="73">
        <f>SUM($L30:U30)</f>
        <v>0</v>
      </c>
      <c r="AZ30" s="73">
        <f>SUM($L30:V30)</f>
        <v>0</v>
      </c>
      <c r="BA30" s="73">
        <f>SUM($L30:W30)</f>
        <v>0</v>
      </c>
      <c r="BB30" s="73">
        <f>SUM($L30:X30)</f>
        <v>0</v>
      </c>
      <c r="BC30" s="73">
        <f>SUM($L30:Y30)</f>
        <v>0</v>
      </c>
      <c r="BD30" s="73">
        <f>SUM($L30:Z30)</f>
        <v>0</v>
      </c>
      <c r="BE30" s="73">
        <f>SUM($L30:AA30)</f>
        <v>0</v>
      </c>
      <c r="BF30" s="73">
        <f>SUM($L30:AB30)</f>
        <v>0</v>
      </c>
      <c r="BG30" s="73">
        <f>SUM($L30:AC30)</f>
        <v>0</v>
      </c>
      <c r="BH30" s="73">
        <f>SUM($L30:AD30)</f>
        <v>0</v>
      </c>
      <c r="BI30" s="73">
        <f>SUM($L30:AE30)</f>
        <v>0</v>
      </c>
      <c r="BJ30" s="73">
        <f>SUM($L30:AF30)</f>
        <v>0</v>
      </c>
      <c r="BK30" s="73">
        <f>SUM($L30:AG30)</f>
        <v>0</v>
      </c>
      <c r="BL30" s="73">
        <f>SUM($L30:AH30)</f>
        <v>0</v>
      </c>
      <c r="BM30" s="73">
        <f>SUM($L30:AI30)</f>
        <v>0</v>
      </c>
      <c r="BN30" s="73">
        <f>SUM($L30:AJ30)</f>
        <v>0</v>
      </c>
      <c r="BO30" s="73">
        <f>SUM($L30:AK30)</f>
        <v>0</v>
      </c>
      <c r="BP30" s="73">
        <f>SUM($L30:AL30)</f>
        <v>0</v>
      </c>
      <c r="BQ30" s="73">
        <f>SUM($L30:AM30)</f>
        <v>0</v>
      </c>
      <c r="BR30" s="73">
        <f>SUM($L30:AN30)</f>
        <v>0</v>
      </c>
      <c r="BS30" s="74">
        <f>SUM($L30:AO30)</f>
        <v>0</v>
      </c>
      <c r="BT30" s="76">
        <f>IF(CZ30=0,0,L30/((1+Vychodiská!$C$168)^emisie_ostatné!CZ30))</f>
        <v>0</v>
      </c>
      <c r="BU30" s="73">
        <f>IF(DA30=0,0,M30/((1+Vychodiská!$C$168)^emisie_ostatné!DA30))</f>
        <v>0</v>
      </c>
      <c r="BV30" s="73">
        <f>IF(DB30=0,0,N30/((1+Vychodiská!$C$168)^emisie_ostatné!DB30))</f>
        <v>0</v>
      </c>
      <c r="BW30" s="73">
        <f>IF(DC30=0,0,O30/((1+Vychodiská!$C$168)^emisie_ostatné!DC30))</f>
        <v>0</v>
      </c>
      <c r="BX30" s="73">
        <f>IF(DD30=0,0,P30/((1+Vychodiská!$C$168)^emisie_ostatné!DD30))</f>
        <v>0</v>
      </c>
      <c r="BY30" s="73">
        <f>IF(DE30=0,0,Q30/((1+Vychodiská!$C$168)^emisie_ostatné!DE30))</f>
        <v>0</v>
      </c>
      <c r="BZ30" s="73">
        <f>IF(DF30=0,0,R30/((1+Vychodiská!$C$168)^emisie_ostatné!DF30))</f>
        <v>0</v>
      </c>
      <c r="CA30" s="73">
        <f>IF(DG30=0,0,S30/((1+Vychodiská!$C$168)^emisie_ostatné!DG30))</f>
        <v>0</v>
      </c>
      <c r="CB30" s="73">
        <f>IF(DH30=0,0,T30/((1+Vychodiská!$C$168)^emisie_ostatné!DH30))</f>
        <v>0</v>
      </c>
      <c r="CC30" s="73">
        <f>IF(DI30=0,0,U30/((1+Vychodiská!$C$168)^emisie_ostatné!DI30))</f>
        <v>0</v>
      </c>
      <c r="CD30" s="73">
        <f>IF(DJ30=0,0,V30/((1+Vychodiská!$C$168)^emisie_ostatné!DJ30))</f>
        <v>0</v>
      </c>
      <c r="CE30" s="73">
        <f>IF(DK30=0,0,W30/((1+Vychodiská!$C$168)^emisie_ostatné!DK30))</f>
        <v>0</v>
      </c>
      <c r="CF30" s="73">
        <f>IF(DL30=0,0,X30/((1+Vychodiská!$C$168)^emisie_ostatné!DL30))</f>
        <v>0</v>
      </c>
      <c r="CG30" s="73">
        <f>IF(DM30=0,0,Y30/((1+Vychodiská!$C$168)^emisie_ostatné!DM30))</f>
        <v>0</v>
      </c>
      <c r="CH30" s="73">
        <f>IF(DN30=0,0,Z30/((1+Vychodiská!$C$168)^emisie_ostatné!DN30))</f>
        <v>0</v>
      </c>
      <c r="CI30" s="73">
        <f>IF(DO30=0,0,AA30/((1+Vychodiská!$C$168)^emisie_ostatné!DO30))</f>
        <v>0</v>
      </c>
      <c r="CJ30" s="73">
        <f>IF(DP30=0,0,AB30/((1+Vychodiská!$C$168)^emisie_ostatné!DP30))</f>
        <v>0</v>
      </c>
      <c r="CK30" s="73">
        <f>IF(DQ30=0,0,AC30/((1+Vychodiská!$C$168)^emisie_ostatné!DQ30))</f>
        <v>0</v>
      </c>
      <c r="CL30" s="73">
        <f>IF(DR30=0,0,AD30/((1+Vychodiská!$C$168)^emisie_ostatné!DR30))</f>
        <v>0</v>
      </c>
      <c r="CM30" s="73">
        <f>IF(DS30=0,0,AE30/((1+Vychodiská!$C$168)^emisie_ostatné!DS30))</f>
        <v>0</v>
      </c>
      <c r="CN30" s="73">
        <f>IF(DT30=0,0,AF30/((1+Vychodiská!$C$168)^emisie_ostatné!DT30))</f>
        <v>0</v>
      </c>
      <c r="CO30" s="73">
        <f>IF(DU30=0,0,AG30/((1+Vychodiská!$C$168)^emisie_ostatné!DU30))</f>
        <v>0</v>
      </c>
      <c r="CP30" s="73">
        <f>IF(DV30=0,0,AH30/((1+Vychodiská!$C$168)^emisie_ostatné!DV30))</f>
        <v>0</v>
      </c>
      <c r="CQ30" s="73">
        <f>IF(DW30=0,0,AI30/((1+Vychodiská!$C$168)^emisie_ostatné!DW30))</f>
        <v>0</v>
      </c>
      <c r="CR30" s="73">
        <f>IF(DX30=0,0,AJ30/((1+Vychodiská!$C$168)^emisie_ostatné!DX30))</f>
        <v>0</v>
      </c>
      <c r="CS30" s="73">
        <f>IF(DY30=0,0,AK30/((1+Vychodiská!$C$168)^emisie_ostatné!DY30))</f>
        <v>0</v>
      </c>
      <c r="CT30" s="73">
        <f>IF(DZ30=0,0,AL30/((1+Vychodiská!$C$168)^emisie_ostatné!DZ30))</f>
        <v>0</v>
      </c>
      <c r="CU30" s="73">
        <f>IF(EA30=0,0,AM30/((1+Vychodiská!$C$168)^emisie_ostatné!EA30))</f>
        <v>0</v>
      </c>
      <c r="CV30" s="73">
        <f>IF(EB30=0,0,AN30/((1+Vychodiská!$C$168)^emisie_ostatné!EB30))</f>
        <v>0</v>
      </c>
      <c r="CW30" s="74">
        <f>IF(EC30=0,0,AO30/((1+Vychodiská!$C$168)^emisie_ostatné!EC30))</f>
        <v>0</v>
      </c>
      <c r="CX30" s="77">
        <f t="shared" si="26"/>
        <v>0</v>
      </c>
      <c r="CZ30" s="78">
        <f t="shared" si="27"/>
        <v>3</v>
      </c>
      <c r="DA30" s="78">
        <f t="shared" si="28"/>
        <v>4</v>
      </c>
      <c r="DB30" s="78">
        <f t="shared" si="29"/>
        <v>5</v>
      </c>
      <c r="DC30" s="78">
        <f t="shared" si="30"/>
        <v>6</v>
      </c>
      <c r="DD30" s="78">
        <f t="shared" si="31"/>
        <v>7</v>
      </c>
      <c r="DE30" s="78">
        <f t="shared" si="32"/>
        <v>8</v>
      </c>
      <c r="DF30" s="78">
        <f t="shared" si="33"/>
        <v>9</v>
      </c>
      <c r="DG30" s="78">
        <f t="shared" si="34"/>
        <v>10</v>
      </c>
      <c r="DH30" s="78">
        <f t="shared" si="35"/>
        <v>11</v>
      </c>
      <c r="DI30" s="78">
        <f t="shared" si="36"/>
        <v>12</v>
      </c>
      <c r="DJ30" s="78">
        <f t="shared" si="37"/>
        <v>13</v>
      </c>
      <c r="DK30" s="78">
        <f t="shared" si="38"/>
        <v>14</v>
      </c>
      <c r="DL30" s="78">
        <f t="shared" si="39"/>
        <v>15</v>
      </c>
      <c r="DM30" s="78">
        <f t="shared" si="40"/>
        <v>16</v>
      </c>
      <c r="DN30" s="78">
        <f t="shared" si="41"/>
        <v>17</v>
      </c>
      <c r="DO30" s="78">
        <f t="shared" si="42"/>
        <v>18</v>
      </c>
      <c r="DP30" s="78">
        <f t="shared" si="43"/>
        <v>19</v>
      </c>
      <c r="DQ30" s="78">
        <f t="shared" si="44"/>
        <v>20</v>
      </c>
      <c r="DR30" s="78">
        <f t="shared" si="45"/>
        <v>21</v>
      </c>
      <c r="DS30" s="78">
        <f t="shared" si="46"/>
        <v>22</v>
      </c>
      <c r="DT30" s="78">
        <f t="shared" si="47"/>
        <v>23</v>
      </c>
      <c r="DU30" s="78">
        <f t="shared" si="48"/>
        <v>24</v>
      </c>
      <c r="DV30" s="78">
        <f t="shared" si="49"/>
        <v>25</v>
      </c>
      <c r="DW30" s="78">
        <f t="shared" si="50"/>
        <v>26</v>
      </c>
      <c r="DX30" s="78">
        <f t="shared" si="51"/>
        <v>27</v>
      </c>
      <c r="DY30" s="78">
        <f t="shared" si="52"/>
        <v>28</v>
      </c>
      <c r="DZ30" s="78">
        <f t="shared" si="53"/>
        <v>29</v>
      </c>
      <c r="EA30" s="78">
        <f t="shared" si="54"/>
        <v>30</v>
      </c>
      <c r="EB30" s="78">
        <f t="shared" si="55"/>
        <v>31</v>
      </c>
      <c r="EC30" s="79">
        <f t="shared" si="56"/>
        <v>32</v>
      </c>
    </row>
    <row r="35" spans="4:11" x14ac:dyDescent="0.45">
      <c r="D35"/>
      <c r="E35"/>
      <c r="F35"/>
      <c r="G35"/>
      <c r="H35"/>
      <c r="I35"/>
      <c r="J35"/>
      <c r="K35"/>
    </row>
    <row r="36" spans="4:11" x14ac:dyDescent="0.45">
      <c r="D36"/>
      <c r="E36"/>
      <c r="F36"/>
      <c r="G36"/>
      <c r="H36"/>
      <c r="I36"/>
      <c r="J36"/>
      <c r="K36"/>
    </row>
    <row r="37" spans="4:11" x14ac:dyDescent="0.45">
      <c r="D37"/>
      <c r="E37"/>
      <c r="F37"/>
      <c r="G37"/>
      <c r="H37"/>
      <c r="I37"/>
      <c r="J37"/>
      <c r="K37"/>
    </row>
    <row r="38" spans="4:11" x14ac:dyDescent="0.45">
      <c r="D38"/>
      <c r="E38"/>
      <c r="F38"/>
      <c r="G38"/>
      <c r="H38"/>
      <c r="I38"/>
      <c r="J38"/>
      <c r="K38"/>
    </row>
    <row r="39" spans="4:11" x14ac:dyDescent="0.45">
      <c r="D39"/>
      <c r="E39"/>
      <c r="F39"/>
      <c r="G39"/>
      <c r="H39"/>
      <c r="I39"/>
      <c r="J39"/>
      <c r="K39"/>
    </row>
    <row r="40" spans="4:11" x14ac:dyDescent="0.45">
      <c r="D40"/>
      <c r="E40"/>
      <c r="F40"/>
      <c r="G40"/>
      <c r="H40"/>
      <c r="I40"/>
      <c r="J40"/>
      <c r="K40"/>
    </row>
    <row r="41" spans="4:11" x14ac:dyDescent="0.45">
      <c r="D41"/>
      <c r="E41"/>
      <c r="F41"/>
      <c r="G41"/>
      <c r="H41"/>
      <c r="I41"/>
      <c r="J41"/>
      <c r="K41"/>
    </row>
    <row r="42" spans="4:11" x14ac:dyDescent="0.45">
      <c r="D42"/>
      <c r="E42"/>
      <c r="F42"/>
      <c r="G42"/>
      <c r="H42"/>
      <c r="I42"/>
      <c r="J42"/>
      <c r="K42"/>
    </row>
    <row r="43" spans="4:11" x14ac:dyDescent="0.45">
      <c r="D43"/>
      <c r="E43"/>
      <c r="F43"/>
      <c r="G43"/>
      <c r="H43"/>
      <c r="I43"/>
      <c r="J43"/>
      <c r="K43"/>
    </row>
    <row r="44" spans="4:11" x14ac:dyDescent="0.45">
      <c r="D44"/>
      <c r="E44"/>
      <c r="F44"/>
      <c r="G44"/>
      <c r="H44"/>
      <c r="I44"/>
      <c r="J44"/>
      <c r="K44"/>
    </row>
    <row r="45" spans="4:11" x14ac:dyDescent="0.45">
      <c r="D45"/>
      <c r="E45"/>
      <c r="F45"/>
      <c r="G45"/>
      <c r="H45"/>
      <c r="I45"/>
      <c r="J45"/>
      <c r="K45"/>
    </row>
    <row r="46" spans="4:11" x14ac:dyDescent="0.45">
      <c r="D46"/>
      <c r="E46"/>
      <c r="F46"/>
      <c r="G46"/>
      <c r="H46"/>
      <c r="I46"/>
      <c r="J46"/>
      <c r="K46"/>
    </row>
  </sheetData>
  <mergeCells count="3">
    <mergeCell ref="L1:AO1"/>
    <mergeCell ref="AP1:BS1"/>
    <mergeCell ref="BT1:CW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30"/>
  <sheetViews>
    <sheetView topLeftCell="BK1" zoomScale="42" zoomScaleNormal="42" workbookViewId="0">
      <selection activeCell="CU29" sqref="CU29"/>
    </sheetView>
  </sheetViews>
  <sheetFormatPr defaultColWidth="8.81640625" defaultRowHeight="16.5" x14ac:dyDescent="0.45"/>
  <cols>
    <col min="1" max="1" width="8.81640625" style="81"/>
    <col min="2" max="2" width="27.81640625" style="81" bestFit="1" customWidth="1"/>
    <col min="3" max="3" width="27.81640625" style="81" customWidth="1"/>
    <col min="4" max="6" width="24.6328125" style="81" customWidth="1"/>
    <col min="7" max="36" width="11" style="81" customWidth="1"/>
    <col min="37" max="38" width="9.08984375" style="81" bestFit="1" customWidth="1"/>
    <col min="39" max="54" width="10.08984375" style="81" bestFit="1" customWidth="1"/>
    <col min="55" max="65" width="11.08984375" style="81" bestFit="1" customWidth="1"/>
    <col min="66" max="66" width="11.08984375" style="81" customWidth="1"/>
    <col min="67" max="90" width="9.08984375" style="81" bestFit="1" customWidth="1"/>
    <col min="91" max="94" width="9.1796875" style="81" bestFit="1" customWidth="1"/>
    <col min="95" max="95" width="8.08984375" style="81" bestFit="1" customWidth="1"/>
    <col min="96" max="96" width="7.453125" style="81" customWidth="1"/>
    <col min="97" max="97" width="10.08984375" style="81" bestFit="1" customWidth="1"/>
    <col min="98" max="98" width="8.81640625" style="81"/>
    <col min="99" max="99" width="11.81640625" style="81" bestFit="1" customWidth="1"/>
    <col min="100" max="16384" width="8.81640625" style="81"/>
  </cols>
  <sheetData>
    <row r="1" spans="1:128" s="56" customFormat="1" x14ac:dyDescent="0.45">
      <c r="F1" s="85"/>
      <c r="G1" s="327" t="s">
        <v>367</v>
      </c>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8"/>
      <c r="AK1" s="334" t="s">
        <v>368</v>
      </c>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35"/>
      <c r="BO1" s="330" t="s">
        <v>366</v>
      </c>
      <c r="BP1" s="331"/>
      <c r="BQ1" s="331"/>
      <c r="BR1" s="331"/>
      <c r="BS1" s="331"/>
      <c r="BT1" s="331"/>
      <c r="BU1" s="331"/>
      <c r="BV1" s="331"/>
      <c r="BW1" s="331"/>
      <c r="BX1" s="331"/>
      <c r="BY1" s="331"/>
      <c r="BZ1" s="331"/>
      <c r="CA1" s="331"/>
      <c r="CB1" s="331"/>
      <c r="CC1" s="331"/>
      <c r="CD1" s="331"/>
      <c r="CE1" s="331"/>
      <c r="CF1" s="331"/>
      <c r="CG1" s="331"/>
      <c r="CH1" s="331"/>
      <c r="CI1" s="331"/>
      <c r="CJ1" s="331"/>
      <c r="CK1" s="331"/>
      <c r="CL1" s="331"/>
      <c r="CM1" s="331"/>
      <c r="CN1" s="331"/>
      <c r="CO1" s="331"/>
      <c r="CP1" s="331"/>
      <c r="CQ1" s="331"/>
      <c r="CR1" s="332"/>
      <c r="CS1" s="58" t="s">
        <v>366</v>
      </c>
      <c r="CT1" s="59"/>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row>
    <row r="2" spans="1:128" s="56" customFormat="1" ht="49.5" x14ac:dyDescent="0.45">
      <c r="A2" s="61" t="s">
        <v>12</v>
      </c>
      <c r="B2" s="61" t="s">
        <v>13</v>
      </c>
      <c r="C2" s="61" t="s">
        <v>15</v>
      </c>
      <c r="D2" s="61" t="s">
        <v>22</v>
      </c>
      <c r="E2" s="61" t="s">
        <v>20</v>
      </c>
      <c r="F2" s="86" t="str">
        <f>Data!W2</f>
        <v>Čistá zmena spotreby komunálneho odpadu (tony/rok)</v>
      </c>
      <c r="G2" s="64">
        <v>1</v>
      </c>
      <c r="H2" s="64">
        <v>2</v>
      </c>
      <c r="I2" s="64">
        <v>3</v>
      </c>
      <c r="J2" s="64">
        <v>4</v>
      </c>
      <c r="K2" s="64">
        <v>5</v>
      </c>
      <c r="L2" s="64">
        <v>6</v>
      </c>
      <c r="M2" s="64">
        <v>7</v>
      </c>
      <c r="N2" s="64">
        <v>8</v>
      </c>
      <c r="O2" s="64">
        <v>9</v>
      </c>
      <c r="P2" s="64">
        <v>10</v>
      </c>
      <c r="Q2" s="64">
        <v>11</v>
      </c>
      <c r="R2" s="64">
        <v>12</v>
      </c>
      <c r="S2" s="64">
        <v>13</v>
      </c>
      <c r="T2" s="64">
        <v>14</v>
      </c>
      <c r="U2" s="64">
        <v>15</v>
      </c>
      <c r="V2" s="64">
        <v>16</v>
      </c>
      <c r="W2" s="64">
        <v>17</v>
      </c>
      <c r="X2" s="64">
        <v>18</v>
      </c>
      <c r="Y2" s="64">
        <v>19</v>
      </c>
      <c r="Z2" s="64">
        <v>20</v>
      </c>
      <c r="AA2" s="64">
        <v>21</v>
      </c>
      <c r="AB2" s="64">
        <v>22</v>
      </c>
      <c r="AC2" s="64">
        <v>23</v>
      </c>
      <c r="AD2" s="64">
        <v>24</v>
      </c>
      <c r="AE2" s="64">
        <v>25</v>
      </c>
      <c r="AF2" s="64">
        <v>26</v>
      </c>
      <c r="AG2" s="64">
        <v>27</v>
      </c>
      <c r="AH2" s="64">
        <v>28</v>
      </c>
      <c r="AI2" s="64">
        <v>29</v>
      </c>
      <c r="AJ2" s="65">
        <v>30</v>
      </c>
      <c r="AK2" s="64">
        <v>1</v>
      </c>
      <c r="AL2" s="64">
        <v>2</v>
      </c>
      <c r="AM2" s="64">
        <v>3</v>
      </c>
      <c r="AN2" s="64">
        <v>4</v>
      </c>
      <c r="AO2" s="64">
        <v>5</v>
      </c>
      <c r="AP2" s="64">
        <v>6</v>
      </c>
      <c r="AQ2" s="64">
        <v>7</v>
      </c>
      <c r="AR2" s="64">
        <v>8</v>
      </c>
      <c r="AS2" s="64">
        <v>9</v>
      </c>
      <c r="AT2" s="64">
        <v>10</v>
      </c>
      <c r="AU2" s="64">
        <v>11</v>
      </c>
      <c r="AV2" s="64">
        <v>12</v>
      </c>
      <c r="AW2" s="64">
        <v>13</v>
      </c>
      <c r="AX2" s="64">
        <v>14</v>
      </c>
      <c r="AY2" s="64">
        <v>15</v>
      </c>
      <c r="AZ2" s="64">
        <v>16</v>
      </c>
      <c r="BA2" s="64">
        <v>17</v>
      </c>
      <c r="BB2" s="64">
        <v>18</v>
      </c>
      <c r="BC2" s="64">
        <v>19</v>
      </c>
      <c r="BD2" s="64">
        <v>20</v>
      </c>
      <c r="BE2" s="64">
        <v>21</v>
      </c>
      <c r="BF2" s="64">
        <v>22</v>
      </c>
      <c r="BG2" s="64">
        <v>23</v>
      </c>
      <c r="BH2" s="64">
        <v>24</v>
      </c>
      <c r="BI2" s="64">
        <v>25</v>
      </c>
      <c r="BJ2" s="64">
        <v>26</v>
      </c>
      <c r="BK2" s="64">
        <v>27</v>
      </c>
      <c r="BL2" s="64">
        <v>28</v>
      </c>
      <c r="BM2" s="64">
        <v>29</v>
      </c>
      <c r="BN2" s="65">
        <v>30</v>
      </c>
      <c r="BO2" s="66">
        <v>1</v>
      </c>
      <c r="BP2" s="67">
        <v>2</v>
      </c>
      <c r="BQ2" s="67">
        <v>3</v>
      </c>
      <c r="BR2" s="67">
        <v>4</v>
      </c>
      <c r="BS2" s="67">
        <v>5</v>
      </c>
      <c r="BT2" s="67">
        <v>6</v>
      </c>
      <c r="BU2" s="67">
        <v>7</v>
      </c>
      <c r="BV2" s="67">
        <v>8</v>
      </c>
      <c r="BW2" s="67">
        <v>9</v>
      </c>
      <c r="BX2" s="67">
        <v>10</v>
      </c>
      <c r="BY2" s="67">
        <v>11</v>
      </c>
      <c r="BZ2" s="67">
        <v>12</v>
      </c>
      <c r="CA2" s="67">
        <v>13</v>
      </c>
      <c r="CB2" s="67">
        <v>14</v>
      </c>
      <c r="CC2" s="67">
        <v>15</v>
      </c>
      <c r="CD2" s="67">
        <v>16</v>
      </c>
      <c r="CE2" s="67">
        <v>17</v>
      </c>
      <c r="CF2" s="67">
        <v>18</v>
      </c>
      <c r="CG2" s="67">
        <v>19</v>
      </c>
      <c r="CH2" s="67">
        <v>20</v>
      </c>
      <c r="CI2" s="67">
        <v>21</v>
      </c>
      <c r="CJ2" s="67">
        <v>22</v>
      </c>
      <c r="CK2" s="67">
        <v>23</v>
      </c>
      <c r="CL2" s="67">
        <v>24</v>
      </c>
      <c r="CM2" s="67">
        <v>25</v>
      </c>
      <c r="CN2" s="67">
        <v>26</v>
      </c>
      <c r="CO2" s="67">
        <v>27</v>
      </c>
      <c r="CP2" s="67">
        <v>28</v>
      </c>
      <c r="CQ2" s="67">
        <v>29</v>
      </c>
      <c r="CR2" s="68">
        <v>30</v>
      </c>
      <c r="CS2" s="69" t="s">
        <v>369</v>
      </c>
      <c r="CT2" s="67"/>
      <c r="CU2" s="67">
        <v>1</v>
      </c>
      <c r="CV2" s="67">
        <v>2</v>
      </c>
      <c r="CW2" s="67">
        <v>3</v>
      </c>
      <c r="CX2" s="67">
        <v>4</v>
      </c>
      <c r="CY2" s="67">
        <v>5</v>
      </c>
      <c r="CZ2" s="67">
        <v>6</v>
      </c>
      <c r="DA2" s="67">
        <v>7</v>
      </c>
      <c r="DB2" s="67">
        <v>8</v>
      </c>
      <c r="DC2" s="67">
        <v>9</v>
      </c>
      <c r="DD2" s="67">
        <v>10</v>
      </c>
      <c r="DE2" s="67">
        <v>11</v>
      </c>
      <c r="DF2" s="67">
        <v>12</v>
      </c>
      <c r="DG2" s="67">
        <v>13</v>
      </c>
      <c r="DH2" s="67">
        <v>14</v>
      </c>
      <c r="DI2" s="67">
        <v>15</v>
      </c>
      <c r="DJ2" s="67">
        <v>16</v>
      </c>
      <c r="DK2" s="67">
        <v>17</v>
      </c>
      <c r="DL2" s="67">
        <v>18</v>
      </c>
      <c r="DM2" s="67">
        <v>19</v>
      </c>
      <c r="DN2" s="67">
        <v>20</v>
      </c>
      <c r="DO2" s="67">
        <v>21</v>
      </c>
      <c r="DP2" s="67">
        <v>22</v>
      </c>
      <c r="DQ2" s="67">
        <v>23</v>
      </c>
      <c r="DR2" s="67">
        <v>24</v>
      </c>
      <c r="DS2" s="67">
        <v>25</v>
      </c>
      <c r="DT2" s="67">
        <v>26</v>
      </c>
      <c r="DU2" s="67">
        <v>27</v>
      </c>
      <c r="DV2" s="67">
        <v>28</v>
      </c>
      <c r="DW2" s="67">
        <v>29</v>
      </c>
      <c r="DX2" s="68">
        <v>30</v>
      </c>
    </row>
    <row r="3" spans="1:128" s="80" customFormat="1" ht="31" customHeight="1" x14ac:dyDescent="0.35">
      <c r="A3" s="70">
        <v>1</v>
      </c>
      <c r="B3" s="71" t="s">
        <v>71</v>
      </c>
      <c r="C3" s="71" t="str">
        <f>INDEX(Data!$D$3:$D$29,MATCH('komunálny odpad'!A3,Data!$A$3:$A$29,0))</f>
        <v>Zokruhovanie Staré mesto II. etapa</v>
      </c>
      <c r="D3" s="72">
        <f>INDEX(Data!$M$3:$M$29,MATCH('komunálny odpad'!A3,Data!$A$3:$A$29,0))</f>
        <v>30</v>
      </c>
      <c r="E3" s="72" t="str">
        <f>INDEX(Data!$J$3:$J$29,MATCH('komunálny odpad'!A3,Data!$A$3:$A$29,0))</f>
        <v>2024-2029</v>
      </c>
      <c r="F3" s="74">
        <f>INDEX(Data!$W$3:$W$29,MATCH('komunálny odpad'!A3,Data!$A$3:$A$29,0))</f>
        <v>0</v>
      </c>
      <c r="G3" s="73">
        <f>$F3*Vychodiská!$C$43</f>
        <v>0</v>
      </c>
      <c r="H3" s="73">
        <f>$F3*Vychodiská!$C$43</f>
        <v>0</v>
      </c>
      <c r="I3" s="73">
        <f>$F3*Vychodiská!$C$43</f>
        <v>0</v>
      </c>
      <c r="J3" s="73">
        <f>$F3*Vychodiská!$C$43</f>
        <v>0</v>
      </c>
      <c r="K3" s="73">
        <f>$F3*Vychodiská!$C$43</f>
        <v>0</v>
      </c>
      <c r="L3" s="73">
        <f>$F3*Vychodiská!$C$43</f>
        <v>0</v>
      </c>
      <c r="M3" s="73">
        <f>$F3*Vychodiská!$C$43</f>
        <v>0</v>
      </c>
      <c r="N3" s="73">
        <f>$F3*Vychodiská!$C$43</f>
        <v>0</v>
      </c>
      <c r="O3" s="73">
        <f>$F3*Vychodiská!$C$43</f>
        <v>0</v>
      </c>
      <c r="P3" s="73">
        <f>$F3*Vychodiská!$C$43</f>
        <v>0</v>
      </c>
      <c r="Q3" s="73">
        <f>$F3*Vychodiská!$C$43</f>
        <v>0</v>
      </c>
      <c r="R3" s="73">
        <f>$F3*Vychodiská!$C$43</f>
        <v>0</v>
      </c>
      <c r="S3" s="73">
        <f>$F3*Vychodiská!$C$43</f>
        <v>0</v>
      </c>
      <c r="T3" s="73">
        <f>$F3*Vychodiská!$C$43</f>
        <v>0</v>
      </c>
      <c r="U3" s="73">
        <f>$F3*Vychodiská!$C$43</f>
        <v>0</v>
      </c>
      <c r="V3" s="73">
        <f>$F3*Vychodiská!$C$43</f>
        <v>0</v>
      </c>
      <c r="W3" s="73">
        <f>$F3*Vychodiská!$C$43</f>
        <v>0</v>
      </c>
      <c r="X3" s="73">
        <f>$F3*Vychodiská!$C$43</f>
        <v>0</v>
      </c>
      <c r="Y3" s="73">
        <f>$F3*Vychodiská!$C$43</f>
        <v>0</v>
      </c>
      <c r="Z3" s="73">
        <f>$F3*Vychodiská!$C$43</f>
        <v>0</v>
      </c>
      <c r="AA3" s="73">
        <f>$F3*Vychodiská!$C$43</f>
        <v>0</v>
      </c>
      <c r="AB3" s="73">
        <f>$F3*Vychodiská!$C$43</f>
        <v>0</v>
      </c>
      <c r="AC3" s="73">
        <f>$F3*Vychodiská!$C$43</f>
        <v>0</v>
      </c>
      <c r="AD3" s="73">
        <f>$F3*Vychodiská!$C$43</f>
        <v>0</v>
      </c>
      <c r="AE3" s="73">
        <f>$F3*Vychodiská!$C$43</f>
        <v>0</v>
      </c>
      <c r="AF3" s="73">
        <f>$F3*Vychodiská!$C$43</f>
        <v>0</v>
      </c>
      <c r="AG3" s="73">
        <f>$F3*Vychodiská!$C$43</f>
        <v>0</v>
      </c>
      <c r="AH3" s="73">
        <f>$F3*Vychodiská!$C$43</f>
        <v>0</v>
      </c>
      <c r="AI3" s="73">
        <f>$F3*Vychodiská!$C$43</f>
        <v>0</v>
      </c>
      <c r="AJ3" s="74">
        <f>$F3*Vychodiská!$C$43</f>
        <v>0</v>
      </c>
      <c r="AK3" s="73">
        <f>G3</f>
        <v>0</v>
      </c>
      <c r="AL3" s="73">
        <f>SUM($G3:H3)</f>
        <v>0</v>
      </c>
      <c r="AM3" s="73">
        <f>SUM($G3:I3)</f>
        <v>0</v>
      </c>
      <c r="AN3" s="73">
        <f>SUM($G3:J3)</f>
        <v>0</v>
      </c>
      <c r="AO3" s="73">
        <f>SUM($G3:K3)</f>
        <v>0</v>
      </c>
      <c r="AP3" s="73">
        <f>SUM($G3:L3)</f>
        <v>0</v>
      </c>
      <c r="AQ3" s="73">
        <f>SUM($G3:M3)</f>
        <v>0</v>
      </c>
      <c r="AR3" s="73">
        <f>SUM($G3:N3)</f>
        <v>0</v>
      </c>
      <c r="AS3" s="73">
        <f>SUM($G3:O3)</f>
        <v>0</v>
      </c>
      <c r="AT3" s="73">
        <f>SUM($G3:P3)</f>
        <v>0</v>
      </c>
      <c r="AU3" s="73">
        <f>SUM($G3:Q3)</f>
        <v>0</v>
      </c>
      <c r="AV3" s="73">
        <f>SUM($G3:R3)</f>
        <v>0</v>
      </c>
      <c r="AW3" s="73">
        <f>SUM($G3:S3)</f>
        <v>0</v>
      </c>
      <c r="AX3" s="73">
        <f>SUM($G3:T3)</f>
        <v>0</v>
      </c>
      <c r="AY3" s="73">
        <f>SUM($G3:U3)</f>
        <v>0</v>
      </c>
      <c r="AZ3" s="73">
        <f>SUM($G3:V3)</f>
        <v>0</v>
      </c>
      <c r="BA3" s="73">
        <f>SUM($G3:W3)</f>
        <v>0</v>
      </c>
      <c r="BB3" s="73">
        <f>SUM($G3:X3)</f>
        <v>0</v>
      </c>
      <c r="BC3" s="73">
        <f>SUM($G3:Y3)</f>
        <v>0</v>
      </c>
      <c r="BD3" s="73">
        <f>SUM($G3:Z3)</f>
        <v>0</v>
      </c>
      <c r="BE3" s="73">
        <f>SUM($G3:AA3)</f>
        <v>0</v>
      </c>
      <c r="BF3" s="73">
        <f>SUM($G3:AB3)</f>
        <v>0</v>
      </c>
      <c r="BG3" s="73">
        <f>SUM($G3:AC3)</f>
        <v>0</v>
      </c>
      <c r="BH3" s="73">
        <f>SUM($G3:AD3)</f>
        <v>0</v>
      </c>
      <c r="BI3" s="73">
        <f>SUM($G3:AE3)</f>
        <v>0</v>
      </c>
      <c r="BJ3" s="73">
        <f>SUM($G3:AF3)</f>
        <v>0</v>
      </c>
      <c r="BK3" s="73">
        <f>SUM($G3:AG3)</f>
        <v>0</v>
      </c>
      <c r="BL3" s="73">
        <f>SUM($G3:AH3)</f>
        <v>0</v>
      </c>
      <c r="BM3" s="73">
        <f>SUM($G3:AI3)</f>
        <v>0</v>
      </c>
      <c r="BN3" s="75">
        <f>SUM($G3:AJ3)</f>
        <v>0</v>
      </c>
      <c r="BO3" s="76">
        <f>IF(CU3=0,0,G3/(1+Vychodiská!$C$168)^'komunálny odpad'!CU3)</f>
        <v>0</v>
      </c>
      <c r="BP3" s="73">
        <f>IF(CV3=0,0,H3/(1+Vychodiská!$C$168)^'komunálny odpad'!CV3)</f>
        <v>0</v>
      </c>
      <c r="BQ3" s="73">
        <f>IF(CW3=0,0,I3/(1+Vychodiská!$C$168)^'komunálny odpad'!CW3)</f>
        <v>0</v>
      </c>
      <c r="BR3" s="73">
        <f>IF(CX3=0,0,J3/(1+Vychodiská!$C$168)^'komunálny odpad'!CX3)</f>
        <v>0</v>
      </c>
      <c r="BS3" s="73">
        <f>IF(CY3=0,0,K3/(1+Vychodiská!$C$168)^'komunálny odpad'!CY3)</f>
        <v>0</v>
      </c>
      <c r="BT3" s="73">
        <f>IF(CZ3=0,0,L3/(1+Vychodiská!$C$168)^'komunálny odpad'!CZ3)</f>
        <v>0</v>
      </c>
      <c r="BU3" s="73">
        <f>IF(DA3=0,0,M3/(1+Vychodiská!$C$168)^'komunálny odpad'!DA3)</f>
        <v>0</v>
      </c>
      <c r="BV3" s="73">
        <f>IF(DB3=0,0,N3/(1+Vychodiská!$C$168)^'komunálny odpad'!DB3)</f>
        <v>0</v>
      </c>
      <c r="BW3" s="73">
        <f>IF(DC3=0,0,O3/(1+Vychodiská!$C$168)^'komunálny odpad'!DC3)</f>
        <v>0</v>
      </c>
      <c r="BX3" s="73">
        <f>IF(DD3=0,0,P3/(1+Vychodiská!$C$168)^'komunálny odpad'!DD3)</f>
        <v>0</v>
      </c>
      <c r="BY3" s="73">
        <f>IF(DE3=0,0,Q3/(1+Vychodiská!$C$168)^'komunálny odpad'!DE3)</f>
        <v>0</v>
      </c>
      <c r="BZ3" s="73">
        <f>IF(DF3=0,0,R3/(1+Vychodiská!$C$168)^'komunálny odpad'!DF3)</f>
        <v>0</v>
      </c>
      <c r="CA3" s="73">
        <f>IF(DG3=0,0,S3/(1+Vychodiská!$C$168)^'komunálny odpad'!DG3)</f>
        <v>0</v>
      </c>
      <c r="CB3" s="73">
        <f>IF(DH3=0,0,T3/(1+Vychodiská!$C$168)^'komunálny odpad'!DH3)</f>
        <v>0</v>
      </c>
      <c r="CC3" s="73">
        <f>IF(DI3=0,0,U3/(1+Vychodiská!$C$168)^'komunálny odpad'!DI3)</f>
        <v>0</v>
      </c>
      <c r="CD3" s="73">
        <f>IF(DJ3=0,0,V3/(1+Vychodiská!$C$168)^'komunálny odpad'!DJ3)</f>
        <v>0</v>
      </c>
      <c r="CE3" s="73">
        <f>IF(DK3=0,0,W3/(1+Vychodiská!$C$168)^'komunálny odpad'!DK3)</f>
        <v>0</v>
      </c>
      <c r="CF3" s="73">
        <f>IF(DL3=0,0,X3/(1+Vychodiská!$C$168)^'komunálny odpad'!DL3)</f>
        <v>0</v>
      </c>
      <c r="CG3" s="73">
        <f>IF(DM3=0,0,Y3/(1+Vychodiská!$C$168)^'komunálny odpad'!DM3)</f>
        <v>0</v>
      </c>
      <c r="CH3" s="73">
        <f>IF(DN3=0,0,Z3/(1+Vychodiská!$C$168)^'komunálny odpad'!DN3)</f>
        <v>0</v>
      </c>
      <c r="CI3" s="73">
        <f>IF(DO3=0,0,AA3/(1+Vychodiská!$C$168)^'komunálny odpad'!DO3)</f>
        <v>0</v>
      </c>
      <c r="CJ3" s="73">
        <f>IF(DP3=0,0,AB3/(1+Vychodiská!$C$168)^'komunálny odpad'!DP3)</f>
        <v>0</v>
      </c>
      <c r="CK3" s="73">
        <f>IF(DQ3=0,0,AC3/(1+Vychodiská!$C$168)^'komunálny odpad'!DQ3)</f>
        <v>0</v>
      </c>
      <c r="CL3" s="73">
        <f>IF(DR3=0,0,AD3/(1+Vychodiská!$C$168)^'komunálny odpad'!DR3)</f>
        <v>0</v>
      </c>
      <c r="CM3" s="73">
        <f>IF(DS3=0,0,AE3/(1+Vychodiská!$C$168)^'komunálny odpad'!DS3)</f>
        <v>0</v>
      </c>
      <c r="CN3" s="73">
        <f>IF(DT3=0,0,AF3/(1+Vychodiská!$C$168)^'komunálny odpad'!DT3)</f>
        <v>0</v>
      </c>
      <c r="CO3" s="73">
        <f>IF(DU3=0,0,AG3/(1+Vychodiská!$C$168)^'komunálny odpad'!DU3)</f>
        <v>0</v>
      </c>
      <c r="CP3" s="73">
        <f>IF(DV3=0,0,AH3/(1+Vychodiská!$C$168)^'komunálny odpad'!DV3)</f>
        <v>0</v>
      </c>
      <c r="CQ3" s="73">
        <f>IF(DW3=0,0,AI3/(1+Vychodiská!$C$168)^'komunálny odpad'!DW3)</f>
        <v>0</v>
      </c>
      <c r="CR3" s="74">
        <f>IF(DX3=0,0,AJ3/(1+Vychodiská!$C$168)^'komunálny odpad'!DX3)</f>
        <v>0</v>
      </c>
      <c r="CS3" s="77">
        <f>SUM(BO3:CR3)</f>
        <v>0</v>
      </c>
      <c r="CT3" s="73"/>
      <c r="CU3" s="78">
        <f t="shared" ref="CU3:CU24" si="0">(VALUE(RIGHT(E3,4))-VALUE(LEFT(E3,4)))+2</f>
        <v>7</v>
      </c>
      <c r="CV3" s="78">
        <f>IF(CU3=0,0,IF(CV$2&gt;$D3,0,CU3+1))</f>
        <v>8</v>
      </c>
      <c r="CW3" s="78">
        <f t="shared" ref="CW3:DX3" si="1">IF(CV3=0,0,IF(CW$2&gt;$D3,0,CV3+1))</f>
        <v>9</v>
      </c>
      <c r="CX3" s="78">
        <f t="shared" si="1"/>
        <v>10</v>
      </c>
      <c r="CY3" s="78">
        <f t="shared" si="1"/>
        <v>11</v>
      </c>
      <c r="CZ3" s="78">
        <f t="shared" si="1"/>
        <v>12</v>
      </c>
      <c r="DA3" s="78">
        <f t="shared" si="1"/>
        <v>13</v>
      </c>
      <c r="DB3" s="78">
        <f t="shared" si="1"/>
        <v>14</v>
      </c>
      <c r="DC3" s="78">
        <f t="shared" si="1"/>
        <v>15</v>
      </c>
      <c r="DD3" s="78">
        <f t="shared" si="1"/>
        <v>16</v>
      </c>
      <c r="DE3" s="78">
        <f t="shared" si="1"/>
        <v>17</v>
      </c>
      <c r="DF3" s="78">
        <f t="shared" si="1"/>
        <v>18</v>
      </c>
      <c r="DG3" s="78">
        <f t="shared" si="1"/>
        <v>19</v>
      </c>
      <c r="DH3" s="78">
        <f t="shared" si="1"/>
        <v>20</v>
      </c>
      <c r="DI3" s="78">
        <f t="shared" si="1"/>
        <v>21</v>
      </c>
      <c r="DJ3" s="78">
        <f t="shared" si="1"/>
        <v>22</v>
      </c>
      <c r="DK3" s="78">
        <f t="shared" si="1"/>
        <v>23</v>
      </c>
      <c r="DL3" s="78">
        <f t="shared" si="1"/>
        <v>24</v>
      </c>
      <c r="DM3" s="78">
        <f t="shared" si="1"/>
        <v>25</v>
      </c>
      <c r="DN3" s="78">
        <f t="shared" si="1"/>
        <v>26</v>
      </c>
      <c r="DO3" s="78">
        <f t="shared" si="1"/>
        <v>27</v>
      </c>
      <c r="DP3" s="78">
        <f t="shared" si="1"/>
        <v>28</v>
      </c>
      <c r="DQ3" s="78">
        <f t="shared" si="1"/>
        <v>29</v>
      </c>
      <c r="DR3" s="78">
        <f t="shared" si="1"/>
        <v>30</v>
      </c>
      <c r="DS3" s="78">
        <f t="shared" si="1"/>
        <v>31</v>
      </c>
      <c r="DT3" s="78">
        <f t="shared" si="1"/>
        <v>32</v>
      </c>
      <c r="DU3" s="78">
        <f t="shared" si="1"/>
        <v>33</v>
      </c>
      <c r="DV3" s="78">
        <f t="shared" si="1"/>
        <v>34</v>
      </c>
      <c r="DW3" s="78">
        <f t="shared" si="1"/>
        <v>35</v>
      </c>
      <c r="DX3" s="79">
        <f t="shared" si="1"/>
        <v>36</v>
      </c>
    </row>
    <row r="4" spans="1:128" s="80" customFormat="1" ht="31" customHeight="1" x14ac:dyDescent="0.35">
      <c r="A4" s="70">
        <v>2</v>
      </c>
      <c r="B4" s="71" t="s">
        <v>71</v>
      </c>
      <c r="C4" s="71" t="str">
        <f>INDEX(Data!$D$3:$D$29,MATCH('komunálny odpad'!A4,Data!$A$3:$A$29,0))</f>
        <v>Prekládka HV DN 300 Mlynská dolina</v>
      </c>
      <c r="D4" s="72">
        <f>INDEX(Data!$M$3:$M$29,MATCH('komunálny odpad'!A4,Data!$A$3:$A$29,0))</f>
        <v>30</v>
      </c>
      <c r="E4" s="72">
        <f>INDEX(Data!$J$3:$J$29,MATCH('komunálny odpad'!A4,Data!$A$3:$A$29,0))</f>
        <v>2024</v>
      </c>
      <c r="F4" s="74">
        <f>INDEX(Data!$W$3:$W$29,MATCH('komunálny odpad'!A4,Data!$A$3:$A$29,0))</f>
        <v>0</v>
      </c>
      <c r="G4" s="73">
        <f>$F4*Vychodiská!$C$43</f>
        <v>0</v>
      </c>
      <c r="H4" s="73">
        <f>$F4*Vychodiská!$C$43</f>
        <v>0</v>
      </c>
      <c r="I4" s="73">
        <f>$F4*Vychodiská!$C$43</f>
        <v>0</v>
      </c>
      <c r="J4" s="73">
        <f>$F4*Vychodiská!$C$43</f>
        <v>0</v>
      </c>
      <c r="K4" s="73">
        <f>$F4*Vychodiská!$C$43</f>
        <v>0</v>
      </c>
      <c r="L4" s="73">
        <f>$F4*Vychodiská!$C$43</f>
        <v>0</v>
      </c>
      <c r="M4" s="73">
        <f>$F4*Vychodiská!$C$43</f>
        <v>0</v>
      </c>
      <c r="N4" s="73">
        <f>$F4*Vychodiská!$C$43</f>
        <v>0</v>
      </c>
      <c r="O4" s="73">
        <f>$F4*Vychodiská!$C$43</f>
        <v>0</v>
      </c>
      <c r="P4" s="73">
        <f>$F4*Vychodiská!$C$43</f>
        <v>0</v>
      </c>
      <c r="Q4" s="73">
        <f>$F4*Vychodiská!$C$43</f>
        <v>0</v>
      </c>
      <c r="R4" s="73">
        <f>$F4*Vychodiská!$C$43</f>
        <v>0</v>
      </c>
      <c r="S4" s="73">
        <f>$F4*Vychodiská!$C$43</f>
        <v>0</v>
      </c>
      <c r="T4" s="73">
        <f>$F4*Vychodiská!$C$43</f>
        <v>0</v>
      </c>
      <c r="U4" s="73">
        <f>$F4*Vychodiská!$C$43</f>
        <v>0</v>
      </c>
      <c r="V4" s="73">
        <f>$F4*Vychodiská!$C$43</f>
        <v>0</v>
      </c>
      <c r="W4" s="73">
        <f>$F4*Vychodiská!$C$43</f>
        <v>0</v>
      </c>
      <c r="X4" s="73">
        <f>$F4*Vychodiská!$C$43</f>
        <v>0</v>
      </c>
      <c r="Y4" s="73">
        <f>$F4*Vychodiská!$C$43</f>
        <v>0</v>
      </c>
      <c r="Z4" s="73">
        <f>$F4*Vychodiská!$C$43</f>
        <v>0</v>
      </c>
      <c r="AA4" s="73">
        <f>$F4*Vychodiská!$C$43</f>
        <v>0</v>
      </c>
      <c r="AB4" s="73">
        <f>$F4*Vychodiská!$C$43</f>
        <v>0</v>
      </c>
      <c r="AC4" s="73">
        <f>$F4*Vychodiská!$C$43</f>
        <v>0</v>
      </c>
      <c r="AD4" s="73">
        <f>$F4*Vychodiská!$C$43</f>
        <v>0</v>
      </c>
      <c r="AE4" s="73">
        <f>$F4*Vychodiská!$C$43</f>
        <v>0</v>
      </c>
      <c r="AF4" s="73">
        <f>$F4*Vychodiská!$C$43</f>
        <v>0</v>
      </c>
      <c r="AG4" s="73">
        <f>$F4*Vychodiská!$C$43</f>
        <v>0</v>
      </c>
      <c r="AH4" s="73">
        <f>$F4*Vychodiská!$C$43</f>
        <v>0</v>
      </c>
      <c r="AI4" s="73">
        <f>$F4*Vychodiská!$C$43</f>
        <v>0</v>
      </c>
      <c r="AJ4" s="74">
        <f>$F4*Vychodiská!$C$43</f>
        <v>0</v>
      </c>
      <c r="AK4" s="73">
        <f t="shared" ref="AK4:AK24" si="2">G4</f>
        <v>0</v>
      </c>
      <c r="AL4" s="73">
        <f>SUM($G4:H4)</f>
        <v>0</v>
      </c>
      <c r="AM4" s="73">
        <f>SUM($G4:I4)</f>
        <v>0</v>
      </c>
      <c r="AN4" s="73">
        <f>SUM($G4:J4)</f>
        <v>0</v>
      </c>
      <c r="AO4" s="73">
        <f>SUM($G4:K4)</f>
        <v>0</v>
      </c>
      <c r="AP4" s="73">
        <f>SUM($G4:L4)</f>
        <v>0</v>
      </c>
      <c r="AQ4" s="73">
        <f>SUM($G4:M4)</f>
        <v>0</v>
      </c>
      <c r="AR4" s="73">
        <f>SUM($G4:N4)</f>
        <v>0</v>
      </c>
      <c r="AS4" s="73">
        <f>SUM($G4:O4)</f>
        <v>0</v>
      </c>
      <c r="AT4" s="73">
        <f>SUM($G4:P4)</f>
        <v>0</v>
      </c>
      <c r="AU4" s="73">
        <f>SUM($G4:Q4)</f>
        <v>0</v>
      </c>
      <c r="AV4" s="73">
        <f>SUM($G4:R4)</f>
        <v>0</v>
      </c>
      <c r="AW4" s="73">
        <f>SUM($G4:S4)</f>
        <v>0</v>
      </c>
      <c r="AX4" s="73">
        <f>SUM($G4:T4)</f>
        <v>0</v>
      </c>
      <c r="AY4" s="73">
        <f>SUM($G4:U4)</f>
        <v>0</v>
      </c>
      <c r="AZ4" s="73">
        <f>SUM($G4:V4)</f>
        <v>0</v>
      </c>
      <c r="BA4" s="73">
        <f>SUM($G4:W4)</f>
        <v>0</v>
      </c>
      <c r="BB4" s="73">
        <f>SUM($G4:X4)</f>
        <v>0</v>
      </c>
      <c r="BC4" s="73">
        <f>SUM($G4:Y4)</f>
        <v>0</v>
      </c>
      <c r="BD4" s="73">
        <f>SUM($G4:Z4)</f>
        <v>0</v>
      </c>
      <c r="BE4" s="73">
        <f>SUM($G4:AA4)</f>
        <v>0</v>
      </c>
      <c r="BF4" s="73">
        <f>SUM($G4:AB4)</f>
        <v>0</v>
      </c>
      <c r="BG4" s="73">
        <f>SUM($G4:AC4)</f>
        <v>0</v>
      </c>
      <c r="BH4" s="73">
        <f>SUM($G4:AD4)</f>
        <v>0</v>
      </c>
      <c r="BI4" s="73">
        <f>SUM($G4:AE4)</f>
        <v>0</v>
      </c>
      <c r="BJ4" s="73">
        <f>SUM($G4:AF4)</f>
        <v>0</v>
      </c>
      <c r="BK4" s="73">
        <f>SUM($G4:AG4)</f>
        <v>0</v>
      </c>
      <c r="BL4" s="73">
        <f>SUM($G4:AH4)</f>
        <v>0</v>
      </c>
      <c r="BM4" s="73">
        <f>SUM($G4:AI4)</f>
        <v>0</v>
      </c>
      <c r="BN4" s="74">
        <f>SUM($G4:AJ4)</f>
        <v>0</v>
      </c>
      <c r="BO4" s="76">
        <f>IF(CU4=0,0,G4/(1+Vychodiská!$C$168)^'komunálny odpad'!CU4)</f>
        <v>0</v>
      </c>
      <c r="BP4" s="73">
        <f>IF(CV4=0,0,H4/(1+Vychodiská!$C$168)^'komunálny odpad'!CV4)</f>
        <v>0</v>
      </c>
      <c r="BQ4" s="73">
        <f>IF(CW4=0,0,I4/(1+Vychodiská!$C$168)^'komunálny odpad'!CW4)</f>
        <v>0</v>
      </c>
      <c r="BR4" s="73">
        <f>IF(CX4=0,0,J4/(1+Vychodiská!$C$168)^'komunálny odpad'!CX4)</f>
        <v>0</v>
      </c>
      <c r="BS4" s="73">
        <f>IF(CY4=0,0,K4/(1+Vychodiská!$C$168)^'komunálny odpad'!CY4)</f>
        <v>0</v>
      </c>
      <c r="BT4" s="73">
        <f>IF(CZ4=0,0,L4/(1+Vychodiská!$C$168)^'komunálny odpad'!CZ4)</f>
        <v>0</v>
      </c>
      <c r="BU4" s="73">
        <f>IF(DA4=0,0,M4/(1+Vychodiská!$C$168)^'komunálny odpad'!DA4)</f>
        <v>0</v>
      </c>
      <c r="BV4" s="73">
        <f>IF(DB4=0,0,N4/(1+Vychodiská!$C$168)^'komunálny odpad'!DB4)</f>
        <v>0</v>
      </c>
      <c r="BW4" s="73">
        <f>IF(DC4=0,0,O4/(1+Vychodiská!$C$168)^'komunálny odpad'!DC4)</f>
        <v>0</v>
      </c>
      <c r="BX4" s="73">
        <f>IF(DD4=0,0,P4/(1+Vychodiská!$C$168)^'komunálny odpad'!DD4)</f>
        <v>0</v>
      </c>
      <c r="BY4" s="73">
        <f>IF(DE4=0,0,Q4/(1+Vychodiská!$C$168)^'komunálny odpad'!DE4)</f>
        <v>0</v>
      </c>
      <c r="BZ4" s="73">
        <f>IF(DF4=0,0,R4/(1+Vychodiská!$C$168)^'komunálny odpad'!DF4)</f>
        <v>0</v>
      </c>
      <c r="CA4" s="73">
        <f>IF(DG4=0,0,S4/(1+Vychodiská!$C$168)^'komunálny odpad'!DG4)</f>
        <v>0</v>
      </c>
      <c r="CB4" s="73">
        <f>IF(DH4=0,0,T4/(1+Vychodiská!$C$168)^'komunálny odpad'!DH4)</f>
        <v>0</v>
      </c>
      <c r="CC4" s="73">
        <f>IF(DI4=0,0,U4/(1+Vychodiská!$C$168)^'komunálny odpad'!DI4)</f>
        <v>0</v>
      </c>
      <c r="CD4" s="73">
        <f>IF(DJ4=0,0,V4/(1+Vychodiská!$C$168)^'komunálny odpad'!DJ4)</f>
        <v>0</v>
      </c>
      <c r="CE4" s="73">
        <f>IF(DK4=0,0,W4/(1+Vychodiská!$C$168)^'komunálny odpad'!DK4)</f>
        <v>0</v>
      </c>
      <c r="CF4" s="73">
        <f>IF(DL4=0,0,X4/(1+Vychodiská!$C$168)^'komunálny odpad'!DL4)</f>
        <v>0</v>
      </c>
      <c r="CG4" s="73">
        <f>IF(DM4=0,0,Y4/(1+Vychodiská!$C$168)^'komunálny odpad'!DM4)</f>
        <v>0</v>
      </c>
      <c r="CH4" s="73">
        <f>IF(DN4=0,0,Z4/(1+Vychodiská!$C$168)^'komunálny odpad'!DN4)</f>
        <v>0</v>
      </c>
      <c r="CI4" s="73">
        <f>IF(DO4=0,0,AA4/(1+Vychodiská!$C$168)^'komunálny odpad'!DO4)</f>
        <v>0</v>
      </c>
      <c r="CJ4" s="73">
        <f>IF(DP4=0,0,AB4/(1+Vychodiská!$C$168)^'komunálny odpad'!DP4)</f>
        <v>0</v>
      </c>
      <c r="CK4" s="73">
        <f>IF(DQ4=0,0,AC4/(1+Vychodiská!$C$168)^'komunálny odpad'!DQ4)</f>
        <v>0</v>
      </c>
      <c r="CL4" s="73">
        <f>IF(DR4=0,0,AD4/(1+Vychodiská!$C$168)^'komunálny odpad'!DR4)</f>
        <v>0</v>
      </c>
      <c r="CM4" s="73">
        <f>IF(DS4=0,0,AE4/(1+Vychodiská!$C$168)^'komunálny odpad'!DS4)</f>
        <v>0</v>
      </c>
      <c r="CN4" s="73">
        <f>IF(DT4=0,0,AF4/(1+Vychodiská!$C$168)^'komunálny odpad'!DT4)</f>
        <v>0</v>
      </c>
      <c r="CO4" s="73">
        <f>IF(DU4=0,0,AG4/(1+Vychodiská!$C$168)^'komunálny odpad'!DU4)</f>
        <v>0</v>
      </c>
      <c r="CP4" s="73">
        <f>IF(DV4=0,0,AH4/(1+Vychodiská!$C$168)^'komunálny odpad'!DV4)</f>
        <v>0</v>
      </c>
      <c r="CQ4" s="73">
        <f>IF(DW4=0,0,AI4/(1+Vychodiská!$C$168)^'komunálny odpad'!DW4)</f>
        <v>0</v>
      </c>
      <c r="CR4" s="74">
        <f>IF(DX4=0,0,AJ4/(1+Vychodiská!$C$168)^'komunálny odpad'!DX4)</f>
        <v>0</v>
      </c>
      <c r="CS4" s="77">
        <f>SUM(BO4:CR4)</f>
        <v>0</v>
      </c>
      <c r="CT4" s="73"/>
      <c r="CU4" s="78">
        <f t="shared" si="0"/>
        <v>2</v>
      </c>
      <c r="CV4" s="78">
        <f t="shared" ref="CV4:DX4" si="3">IF(CU4=0,0,IF(CV$2&gt;$D4,0,CU4+1))</f>
        <v>3</v>
      </c>
      <c r="CW4" s="78">
        <f t="shared" si="3"/>
        <v>4</v>
      </c>
      <c r="CX4" s="78">
        <f t="shared" si="3"/>
        <v>5</v>
      </c>
      <c r="CY4" s="78">
        <f t="shared" si="3"/>
        <v>6</v>
      </c>
      <c r="CZ4" s="78">
        <f t="shared" si="3"/>
        <v>7</v>
      </c>
      <c r="DA4" s="78">
        <f t="shared" si="3"/>
        <v>8</v>
      </c>
      <c r="DB4" s="78">
        <f t="shared" si="3"/>
        <v>9</v>
      </c>
      <c r="DC4" s="78">
        <f t="shared" si="3"/>
        <v>10</v>
      </c>
      <c r="DD4" s="78">
        <f t="shared" si="3"/>
        <v>11</v>
      </c>
      <c r="DE4" s="78">
        <f t="shared" si="3"/>
        <v>12</v>
      </c>
      <c r="DF4" s="78">
        <f t="shared" si="3"/>
        <v>13</v>
      </c>
      <c r="DG4" s="78">
        <f t="shared" si="3"/>
        <v>14</v>
      </c>
      <c r="DH4" s="78">
        <f t="shared" si="3"/>
        <v>15</v>
      </c>
      <c r="DI4" s="78">
        <f t="shared" si="3"/>
        <v>16</v>
      </c>
      <c r="DJ4" s="78">
        <f t="shared" si="3"/>
        <v>17</v>
      </c>
      <c r="DK4" s="78">
        <f t="shared" si="3"/>
        <v>18</v>
      </c>
      <c r="DL4" s="78">
        <f t="shared" si="3"/>
        <v>19</v>
      </c>
      <c r="DM4" s="78">
        <f t="shared" si="3"/>
        <v>20</v>
      </c>
      <c r="DN4" s="78">
        <f t="shared" si="3"/>
        <v>21</v>
      </c>
      <c r="DO4" s="78">
        <f t="shared" si="3"/>
        <v>22</v>
      </c>
      <c r="DP4" s="78">
        <f t="shared" si="3"/>
        <v>23</v>
      </c>
      <c r="DQ4" s="78">
        <f t="shared" si="3"/>
        <v>24</v>
      </c>
      <c r="DR4" s="78">
        <f t="shared" si="3"/>
        <v>25</v>
      </c>
      <c r="DS4" s="78">
        <f t="shared" si="3"/>
        <v>26</v>
      </c>
      <c r="DT4" s="78">
        <f t="shared" si="3"/>
        <v>27</v>
      </c>
      <c r="DU4" s="78">
        <f t="shared" si="3"/>
        <v>28</v>
      </c>
      <c r="DV4" s="78">
        <f t="shared" si="3"/>
        <v>29</v>
      </c>
      <c r="DW4" s="78">
        <f t="shared" si="3"/>
        <v>30</v>
      </c>
      <c r="DX4" s="79">
        <f t="shared" si="3"/>
        <v>31</v>
      </c>
    </row>
    <row r="5" spans="1:128" s="80" customFormat="1" ht="31" customHeight="1" x14ac:dyDescent="0.35">
      <c r="A5" s="70">
        <v>3</v>
      </c>
      <c r="B5" s="71" t="s">
        <v>71</v>
      </c>
      <c r="C5" s="71" t="str">
        <f>INDEX(Data!$D$3:$D$29,MATCH('komunálny odpad'!A5,Data!$A$3:$A$29,0))</f>
        <v>Výstavba technológie na vysoko účinnú kombinovanú výrobu elektriny a tepla ako náhrady za súčasné zdroje v SCZT Západ</v>
      </c>
      <c r="D5" s="72">
        <f>INDEX(Data!$M$3:$M$29,MATCH('komunálny odpad'!A5,Data!$A$3:$A$29,0))</f>
        <v>30</v>
      </c>
      <c r="E5" s="72" t="str">
        <f>INDEX(Data!$J$3:$J$29,MATCH('komunálny odpad'!A5,Data!$A$3:$A$29,0))</f>
        <v>2024 - 2025</v>
      </c>
      <c r="F5" s="74">
        <f>INDEX(Data!$W$3:$W$29,MATCH('komunálny odpad'!A5,Data!$A$3:$A$29,0))</f>
        <v>0</v>
      </c>
      <c r="G5" s="73">
        <f>$F5*Vychodiská!$C$43</f>
        <v>0</v>
      </c>
      <c r="H5" s="73">
        <f>$F5*Vychodiská!$C$43</f>
        <v>0</v>
      </c>
      <c r="I5" s="73">
        <f>$F5*Vychodiská!$C$43</f>
        <v>0</v>
      </c>
      <c r="J5" s="73">
        <f>$F5*Vychodiská!$C$43</f>
        <v>0</v>
      </c>
      <c r="K5" s="73">
        <f>$F5*Vychodiská!$C$43</f>
        <v>0</v>
      </c>
      <c r="L5" s="73">
        <f>$F5*Vychodiská!$C$43</f>
        <v>0</v>
      </c>
      <c r="M5" s="73">
        <f>$F5*Vychodiská!$C$43</f>
        <v>0</v>
      </c>
      <c r="N5" s="73">
        <f>$F5*Vychodiská!$C$43</f>
        <v>0</v>
      </c>
      <c r="O5" s="73">
        <f>$F5*Vychodiská!$C$43</f>
        <v>0</v>
      </c>
      <c r="P5" s="73">
        <f>$F5*Vychodiská!$C$43</f>
        <v>0</v>
      </c>
      <c r="Q5" s="73">
        <f>$F5*Vychodiská!$C$43</f>
        <v>0</v>
      </c>
      <c r="R5" s="73">
        <f>$F5*Vychodiská!$C$43</f>
        <v>0</v>
      </c>
      <c r="S5" s="73">
        <f>$F5*Vychodiská!$C$43</f>
        <v>0</v>
      </c>
      <c r="T5" s="73">
        <f>$F5*Vychodiská!$C$43</f>
        <v>0</v>
      </c>
      <c r="U5" s="73">
        <f>$F5*Vychodiská!$C$43</f>
        <v>0</v>
      </c>
      <c r="V5" s="73">
        <f>$F5*Vychodiská!$C$43</f>
        <v>0</v>
      </c>
      <c r="W5" s="73">
        <f>$F5*Vychodiská!$C$43</f>
        <v>0</v>
      </c>
      <c r="X5" s="73">
        <f>$F5*Vychodiská!$C$43</f>
        <v>0</v>
      </c>
      <c r="Y5" s="73">
        <f>$F5*Vychodiská!$C$43</f>
        <v>0</v>
      </c>
      <c r="Z5" s="73">
        <f>$F5*Vychodiská!$C$43</f>
        <v>0</v>
      </c>
      <c r="AA5" s="73">
        <f>$F5*Vychodiská!$C$43</f>
        <v>0</v>
      </c>
      <c r="AB5" s="73">
        <f>$F5*Vychodiská!$C$43</f>
        <v>0</v>
      </c>
      <c r="AC5" s="73">
        <f>$F5*Vychodiská!$C$43</f>
        <v>0</v>
      </c>
      <c r="AD5" s="73">
        <f>$F5*Vychodiská!$C$43</f>
        <v>0</v>
      </c>
      <c r="AE5" s="73">
        <f>$F5*Vychodiská!$C$43</f>
        <v>0</v>
      </c>
      <c r="AF5" s="73">
        <f>$F5*Vychodiská!$C$43</f>
        <v>0</v>
      </c>
      <c r="AG5" s="73">
        <f>$F5*Vychodiská!$C$43</f>
        <v>0</v>
      </c>
      <c r="AH5" s="73">
        <f>$F5*Vychodiská!$C$43</f>
        <v>0</v>
      </c>
      <c r="AI5" s="73">
        <f>$F5*Vychodiská!$C$43</f>
        <v>0</v>
      </c>
      <c r="AJ5" s="74">
        <f>$F5*Vychodiská!$C$43</f>
        <v>0</v>
      </c>
      <c r="AK5" s="73">
        <f t="shared" si="2"/>
        <v>0</v>
      </c>
      <c r="AL5" s="73">
        <f>SUM($G5:H5)</f>
        <v>0</v>
      </c>
      <c r="AM5" s="73">
        <f>SUM($G5:I5)</f>
        <v>0</v>
      </c>
      <c r="AN5" s="73">
        <f>SUM($G5:J5)</f>
        <v>0</v>
      </c>
      <c r="AO5" s="73">
        <f>SUM($G5:K5)</f>
        <v>0</v>
      </c>
      <c r="AP5" s="73">
        <f>SUM($G5:L5)</f>
        <v>0</v>
      </c>
      <c r="AQ5" s="73">
        <f>SUM($G5:M5)</f>
        <v>0</v>
      </c>
      <c r="AR5" s="73">
        <f>SUM($G5:N5)</f>
        <v>0</v>
      </c>
      <c r="AS5" s="73">
        <f>SUM($G5:O5)</f>
        <v>0</v>
      </c>
      <c r="AT5" s="73">
        <f>SUM($G5:P5)</f>
        <v>0</v>
      </c>
      <c r="AU5" s="73">
        <f>SUM($G5:Q5)</f>
        <v>0</v>
      </c>
      <c r="AV5" s="73">
        <f>SUM($G5:R5)</f>
        <v>0</v>
      </c>
      <c r="AW5" s="73">
        <f>SUM($G5:S5)</f>
        <v>0</v>
      </c>
      <c r="AX5" s="73">
        <f>SUM($G5:T5)</f>
        <v>0</v>
      </c>
      <c r="AY5" s="73">
        <f>SUM($G5:U5)</f>
        <v>0</v>
      </c>
      <c r="AZ5" s="73">
        <f>SUM($G5:V5)</f>
        <v>0</v>
      </c>
      <c r="BA5" s="73">
        <f>SUM($G5:W5)</f>
        <v>0</v>
      </c>
      <c r="BB5" s="73">
        <f>SUM($G5:X5)</f>
        <v>0</v>
      </c>
      <c r="BC5" s="73">
        <f>SUM($G5:Y5)</f>
        <v>0</v>
      </c>
      <c r="BD5" s="73">
        <f>SUM($G5:Z5)</f>
        <v>0</v>
      </c>
      <c r="BE5" s="73">
        <f>SUM($G5:AA5)</f>
        <v>0</v>
      </c>
      <c r="BF5" s="73">
        <f>SUM($G5:AB5)</f>
        <v>0</v>
      </c>
      <c r="BG5" s="73">
        <f>SUM($G5:AC5)</f>
        <v>0</v>
      </c>
      <c r="BH5" s="73">
        <f>SUM($G5:AD5)</f>
        <v>0</v>
      </c>
      <c r="BI5" s="73">
        <f>SUM($G5:AE5)</f>
        <v>0</v>
      </c>
      <c r="BJ5" s="73">
        <f>SUM($G5:AF5)</f>
        <v>0</v>
      </c>
      <c r="BK5" s="73">
        <f>SUM($G5:AG5)</f>
        <v>0</v>
      </c>
      <c r="BL5" s="73">
        <f>SUM($G5:AH5)</f>
        <v>0</v>
      </c>
      <c r="BM5" s="73">
        <f>SUM($G5:AI5)</f>
        <v>0</v>
      </c>
      <c r="BN5" s="74">
        <f>SUM($G5:AJ5)</f>
        <v>0</v>
      </c>
      <c r="BO5" s="76">
        <f>IF(CU5=0,0,G5/(1+Vychodiská!$C$168)^'komunálny odpad'!CU5)</f>
        <v>0</v>
      </c>
      <c r="BP5" s="73">
        <f>IF(CV5=0,0,H5/(1+Vychodiská!$C$168)^'komunálny odpad'!CV5)</f>
        <v>0</v>
      </c>
      <c r="BQ5" s="73">
        <f>IF(CW5=0,0,I5/(1+Vychodiská!$C$168)^'komunálny odpad'!CW5)</f>
        <v>0</v>
      </c>
      <c r="BR5" s="73">
        <f>IF(CX5=0,0,J5/(1+Vychodiská!$C$168)^'komunálny odpad'!CX5)</f>
        <v>0</v>
      </c>
      <c r="BS5" s="73">
        <f>IF(CY5=0,0,K5/(1+Vychodiská!$C$168)^'komunálny odpad'!CY5)</f>
        <v>0</v>
      </c>
      <c r="BT5" s="73">
        <f>IF(CZ5=0,0,L5/(1+Vychodiská!$C$168)^'komunálny odpad'!CZ5)</f>
        <v>0</v>
      </c>
      <c r="BU5" s="73">
        <f>IF(DA5=0,0,M5/(1+Vychodiská!$C$168)^'komunálny odpad'!DA5)</f>
        <v>0</v>
      </c>
      <c r="BV5" s="73">
        <f>IF(DB5=0,0,N5/(1+Vychodiská!$C$168)^'komunálny odpad'!DB5)</f>
        <v>0</v>
      </c>
      <c r="BW5" s="73">
        <f>IF(DC5=0,0,O5/(1+Vychodiská!$C$168)^'komunálny odpad'!DC5)</f>
        <v>0</v>
      </c>
      <c r="BX5" s="73">
        <f>IF(DD5=0,0,P5/(1+Vychodiská!$C$168)^'komunálny odpad'!DD5)</f>
        <v>0</v>
      </c>
      <c r="BY5" s="73">
        <f>IF(DE5=0,0,Q5/(1+Vychodiská!$C$168)^'komunálny odpad'!DE5)</f>
        <v>0</v>
      </c>
      <c r="BZ5" s="73">
        <f>IF(DF5=0,0,R5/(1+Vychodiská!$C$168)^'komunálny odpad'!DF5)</f>
        <v>0</v>
      </c>
      <c r="CA5" s="73">
        <f>IF(DG5=0,0,S5/(1+Vychodiská!$C$168)^'komunálny odpad'!DG5)</f>
        <v>0</v>
      </c>
      <c r="CB5" s="73">
        <f>IF(DH5=0,0,T5/(1+Vychodiská!$C$168)^'komunálny odpad'!DH5)</f>
        <v>0</v>
      </c>
      <c r="CC5" s="73">
        <f>IF(DI5=0,0,U5/(1+Vychodiská!$C$168)^'komunálny odpad'!DI5)</f>
        <v>0</v>
      </c>
      <c r="CD5" s="73">
        <f>IF(DJ5=0,0,V5/(1+Vychodiská!$C$168)^'komunálny odpad'!DJ5)</f>
        <v>0</v>
      </c>
      <c r="CE5" s="73">
        <f>IF(DK5=0,0,W5/(1+Vychodiská!$C$168)^'komunálny odpad'!DK5)</f>
        <v>0</v>
      </c>
      <c r="CF5" s="73">
        <f>IF(DL5=0,0,X5/(1+Vychodiská!$C$168)^'komunálny odpad'!DL5)</f>
        <v>0</v>
      </c>
      <c r="CG5" s="73">
        <f>IF(DM5=0,0,Y5/(1+Vychodiská!$C$168)^'komunálny odpad'!DM5)</f>
        <v>0</v>
      </c>
      <c r="CH5" s="73">
        <f>IF(DN5=0,0,Z5/(1+Vychodiská!$C$168)^'komunálny odpad'!DN5)</f>
        <v>0</v>
      </c>
      <c r="CI5" s="73">
        <f>IF(DO5=0,0,AA5/(1+Vychodiská!$C$168)^'komunálny odpad'!DO5)</f>
        <v>0</v>
      </c>
      <c r="CJ5" s="73">
        <f>IF(DP5=0,0,AB5/(1+Vychodiská!$C$168)^'komunálny odpad'!DP5)</f>
        <v>0</v>
      </c>
      <c r="CK5" s="73">
        <f>IF(DQ5=0,0,AC5/(1+Vychodiská!$C$168)^'komunálny odpad'!DQ5)</f>
        <v>0</v>
      </c>
      <c r="CL5" s="73">
        <f>IF(DR5=0,0,AD5/(1+Vychodiská!$C$168)^'komunálny odpad'!DR5)</f>
        <v>0</v>
      </c>
      <c r="CM5" s="73">
        <f>IF(DS5=0,0,AE5/(1+Vychodiská!$C$168)^'komunálny odpad'!DS5)</f>
        <v>0</v>
      </c>
      <c r="CN5" s="73">
        <f>IF(DT5=0,0,AF5/(1+Vychodiská!$C$168)^'komunálny odpad'!DT5)</f>
        <v>0</v>
      </c>
      <c r="CO5" s="73">
        <f>IF(DU5=0,0,AG5/(1+Vychodiská!$C$168)^'komunálny odpad'!DU5)</f>
        <v>0</v>
      </c>
      <c r="CP5" s="73">
        <f>IF(DV5=0,0,AH5/(1+Vychodiská!$C$168)^'komunálny odpad'!DV5)</f>
        <v>0</v>
      </c>
      <c r="CQ5" s="73">
        <f>IF(DW5=0,0,AI5/(1+Vychodiská!$C$168)^'komunálny odpad'!DW5)</f>
        <v>0</v>
      </c>
      <c r="CR5" s="74">
        <f>IF(DX5=0,0,AJ5/(1+Vychodiská!$C$168)^'komunálny odpad'!DX5)</f>
        <v>0</v>
      </c>
      <c r="CS5" s="77">
        <f t="shared" ref="CS5:CS24" si="4">SUM(BO5:CR5)</f>
        <v>0</v>
      </c>
      <c r="CT5" s="73"/>
      <c r="CU5" s="78">
        <f t="shared" si="0"/>
        <v>3</v>
      </c>
      <c r="CV5" s="78">
        <f t="shared" ref="CV5:DX5" si="5">IF(CU5=0,0,IF(CV$2&gt;$D5,0,CU5+1))</f>
        <v>4</v>
      </c>
      <c r="CW5" s="78">
        <f t="shared" si="5"/>
        <v>5</v>
      </c>
      <c r="CX5" s="78">
        <f t="shared" si="5"/>
        <v>6</v>
      </c>
      <c r="CY5" s="78">
        <f t="shared" si="5"/>
        <v>7</v>
      </c>
      <c r="CZ5" s="78">
        <f t="shared" si="5"/>
        <v>8</v>
      </c>
      <c r="DA5" s="78">
        <f t="shared" si="5"/>
        <v>9</v>
      </c>
      <c r="DB5" s="78">
        <f t="shared" si="5"/>
        <v>10</v>
      </c>
      <c r="DC5" s="78">
        <f t="shared" si="5"/>
        <v>11</v>
      </c>
      <c r="DD5" s="78">
        <f t="shared" si="5"/>
        <v>12</v>
      </c>
      <c r="DE5" s="78">
        <f t="shared" si="5"/>
        <v>13</v>
      </c>
      <c r="DF5" s="78">
        <f t="shared" si="5"/>
        <v>14</v>
      </c>
      <c r="DG5" s="78">
        <f t="shared" si="5"/>
        <v>15</v>
      </c>
      <c r="DH5" s="78">
        <f t="shared" si="5"/>
        <v>16</v>
      </c>
      <c r="DI5" s="78">
        <f t="shared" si="5"/>
        <v>17</v>
      </c>
      <c r="DJ5" s="78">
        <f t="shared" si="5"/>
        <v>18</v>
      </c>
      <c r="DK5" s="78">
        <f t="shared" si="5"/>
        <v>19</v>
      </c>
      <c r="DL5" s="78">
        <f t="shared" si="5"/>
        <v>20</v>
      </c>
      <c r="DM5" s="78">
        <f t="shared" si="5"/>
        <v>21</v>
      </c>
      <c r="DN5" s="78">
        <f t="shared" si="5"/>
        <v>22</v>
      </c>
      <c r="DO5" s="78">
        <f t="shared" si="5"/>
        <v>23</v>
      </c>
      <c r="DP5" s="78">
        <f t="shared" si="5"/>
        <v>24</v>
      </c>
      <c r="DQ5" s="78">
        <f t="shared" si="5"/>
        <v>25</v>
      </c>
      <c r="DR5" s="78">
        <f t="shared" si="5"/>
        <v>26</v>
      </c>
      <c r="DS5" s="78">
        <f t="shared" si="5"/>
        <v>27</v>
      </c>
      <c r="DT5" s="78">
        <f t="shared" si="5"/>
        <v>28</v>
      </c>
      <c r="DU5" s="78">
        <f t="shared" si="5"/>
        <v>29</v>
      </c>
      <c r="DV5" s="78">
        <f t="shared" si="5"/>
        <v>30</v>
      </c>
      <c r="DW5" s="78">
        <f t="shared" si="5"/>
        <v>31</v>
      </c>
      <c r="DX5" s="79">
        <f t="shared" si="5"/>
        <v>32</v>
      </c>
    </row>
    <row r="6" spans="1:128" s="80" customFormat="1" ht="31" customHeight="1" x14ac:dyDescent="0.35">
      <c r="A6" s="70">
        <v>4</v>
      </c>
      <c r="B6" s="71" t="s">
        <v>71</v>
      </c>
      <c r="C6" s="71" t="str">
        <f>INDEX(Data!$D$3:$D$29,MATCH('komunálny odpad'!A6,Data!$A$3:$A$29,0))</f>
        <v>Výstavba technológie navysoko účinnú kombinovanú výrobu elektriny a tepla ako náhrady za súčasné zdroje v SCZT Východ</v>
      </c>
      <c r="D6" s="72">
        <f>INDEX(Data!$M$3:$M$29,MATCH('komunálny odpad'!A6,Data!$A$3:$A$29,0))</f>
        <v>30</v>
      </c>
      <c r="E6" s="72" t="str">
        <f>INDEX(Data!$J$3:$J$29,MATCH('komunálny odpad'!A6,Data!$A$3:$A$29,0))</f>
        <v>2024 - 2026</v>
      </c>
      <c r="F6" s="74">
        <f>INDEX(Data!$W$3:$W$29,MATCH('komunálny odpad'!A6,Data!$A$3:$A$29,0))</f>
        <v>0</v>
      </c>
      <c r="G6" s="73">
        <f>$F6*Vychodiská!$C$43</f>
        <v>0</v>
      </c>
      <c r="H6" s="73">
        <f>$F6*Vychodiská!$C$43</f>
        <v>0</v>
      </c>
      <c r="I6" s="73">
        <f>$F6*Vychodiská!$C$43</f>
        <v>0</v>
      </c>
      <c r="J6" s="73">
        <f>$F6*Vychodiská!$C$43</f>
        <v>0</v>
      </c>
      <c r="K6" s="73">
        <f>$F6*Vychodiská!$C$43</f>
        <v>0</v>
      </c>
      <c r="L6" s="73">
        <f>$F6*Vychodiská!$C$43</f>
        <v>0</v>
      </c>
      <c r="M6" s="73">
        <f>$F6*Vychodiská!$C$43</f>
        <v>0</v>
      </c>
      <c r="N6" s="73">
        <f>$F6*Vychodiská!$C$43</f>
        <v>0</v>
      </c>
      <c r="O6" s="73">
        <f>$F6*Vychodiská!$C$43</f>
        <v>0</v>
      </c>
      <c r="P6" s="73">
        <f>$F6*Vychodiská!$C$43</f>
        <v>0</v>
      </c>
      <c r="Q6" s="73">
        <f>$F6*Vychodiská!$C$43</f>
        <v>0</v>
      </c>
      <c r="R6" s="73">
        <f>$F6*Vychodiská!$C$43</f>
        <v>0</v>
      </c>
      <c r="S6" s="73">
        <f>$F6*Vychodiská!$C$43</f>
        <v>0</v>
      </c>
      <c r="T6" s="73">
        <f>$F6*Vychodiská!$C$43</f>
        <v>0</v>
      </c>
      <c r="U6" s="73">
        <f>$F6*Vychodiská!$C$43</f>
        <v>0</v>
      </c>
      <c r="V6" s="73">
        <f>$F6*Vychodiská!$C$43</f>
        <v>0</v>
      </c>
      <c r="W6" s="73">
        <f>$F6*Vychodiská!$C$43</f>
        <v>0</v>
      </c>
      <c r="X6" s="73">
        <f>$F6*Vychodiská!$C$43</f>
        <v>0</v>
      </c>
      <c r="Y6" s="73">
        <f>$F6*Vychodiská!$C$43</f>
        <v>0</v>
      </c>
      <c r="Z6" s="73">
        <f>$F6*Vychodiská!$C$43</f>
        <v>0</v>
      </c>
      <c r="AA6" s="73">
        <f>$F6*Vychodiská!$C$43</f>
        <v>0</v>
      </c>
      <c r="AB6" s="73">
        <f>$F6*Vychodiská!$C$43</f>
        <v>0</v>
      </c>
      <c r="AC6" s="73">
        <f>$F6*Vychodiská!$C$43</f>
        <v>0</v>
      </c>
      <c r="AD6" s="73">
        <f>$F6*Vychodiská!$C$43</f>
        <v>0</v>
      </c>
      <c r="AE6" s="73">
        <f>$F6*Vychodiská!$C$43</f>
        <v>0</v>
      </c>
      <c r="AF6" s="73">
        <f>$F6*Vychodiská!$C$43</f>
        <v>0</v>
      </c>
      <c r="AG6" s="73">
        <f>$F6*Vychodiská!$C$43</f>
        <v>0</v>
      </c>
      <c r="AH6" s="73">
        <f>$F6*Vychodiská!$C$43</f>
        <v>0</v>
      </c>
      <c r="AI6" s="73">
        <f>$F6*Vychodiská!$C$43</f>
        <v>0</v>
      </c>
      <c r="AJ6" s="74">
        <f>$F6*Vychodiská!$C$43</f>
        <v>0</v>
      </c>
      <c r="AK6" s="73">
        <f t="shared" si="2"/>
        <v>0</v>
      </c>
      <c r="AL6" s="73">
        <f>SUM($G6:H6)</f>
        <v>0</v>
      </c>
      <c r="AM6" s="73">
        <f>SUM($G6:I6)</f>
        <v>0</v>
      </c>
      <c r="AN6" s="73">
        <f>SUM($G6:J6)</f>
        <v>0</v>
      </c>
      <c r="AO6" s="73">
        <f>SUM($G6:K6)</f>
        <v>0</v>
      </c>
      <c r="AP6" s="73">
        <f>SUM($G6:L6)</f>
        <v>0</v>
      </c>
      <c r="AQ6" s="73">
        <f>SUM($G6:M6)</f>
        <v>0</v>
      </c>
      <c r="AR6" s="73">
        <f>SUM($G6:N6)</f>
        <v>0</v>
      </c>
      <c r="AS6" s="73">
        <f>SUM($G6:O6)</f>
        <v>0</v>
      </c>
      <c r="AT6" s="73">
        <f>SUM($G6:P6)</f>
        <v>0</v>
      </c>
      <c r="AU6" s="73">
        <f>SUM($G6:Q6)</f>
        <v>0</v>
      </c>
      <c r="AV6" s="73">
        <f>SUM($G6:R6)</f>
        <v>0</v>
      </c>
      <c r="AW6" s="73">
        <f>SUM($G6:S6)</f>
        <v>0</v>
      </c>
      <c r="AX6" s="73">
        <f>SUM($G6:T6)</f>
        <v>0</v>
      </c>
      <c r="AY6" s="73">
        <f>SUM($G6:U6)</f>
        <v>0</v>
      </c>
      <c r="AZ6" s="73">
        <f>SUM($G6:V6)</f>
        <v>0</v>
      </c>
      <c r="BA6" s="73">
        <f>SUM($G6:W6)</f>
        <v>0</v>
      </c>
      <c r="BB6" s="73">
        <f>SUM($G6:X6)</f>
        <v>0</v>
      </c>
      <c r="BC6" s="73">
        <f>SUM($G6:Y6)</f>
        <v>0</v>
      </c>
      <c r="BD6" s="73">
        <f>SUM($G6:Z6)</f>
        <v>0</v>
      </c>
      <c r="BE6" s="73">
        <f>SUM($G6:AA6)</f>
        <v>0</v>
      </c>
      <c r="BF6" s="73">
        <f>SUM($G6:AB6)</f>
        <v>0</v>
      </c>
      <c r="BG6" s="73">
        <f>SUM($G6:AC6)</f>
        <v>0</v>
      </c>
      <c r="BH6" s="73">
        <f>SUM($G6:AD6)</f>
        <v>0</v>
      </c>
      <c r="BI6" s="73">
        <f>SUM($G6:AE6)</f>
        <v>0</v>
      </c>
      <c r="BJ6" s="73">
        <f>SUM($G6:AF6)</f>
        <v>0</v>
      </c>
      <c r="BK6" s="73">
        <f>SUM($G6:AG6)</f>
        <v>0</v>
      </c>
      <c r="BL6" s="73">
        <f>SUM($G6:AH6)</f>
        <v>0</v>
      </c>
      <c r="BM6" s="73">
        <f>SUM($G6:AI6)</f>
        <v>0</v>
      </c>
      <c r="BN6" s="74">
        <f>SUM($G6:AJ6)</f>
        <v>0</v>
      </c>
      <c r="BO6" s="76">
        <f>IF(CU6=0,0,G6/(1+Vychodiská!$C$168)^'komunálny odpad'!CU6)</f>
        <v>0</v>
      </c>
      <c r="BP6" s="73">
        <f>IF(CV6=0,0,H6/(1+Vychodiská!$C$168)^'komunálny odpad'!CV6)</f>
        <v>0</v>
      </c>
      <c r="BQ6" s="73">
        <f>IF(CW6=0,0,I6/(1+Vychodiská!$C$168)^'komunálny odpad'!CW6)</f>
        <v>0</v>
      </c>
      <c r="BR6" s="73">
        <f>IF(CX6=0,0,J6/(1+Vychodiská!$C$168)^'komunálny odpad'!CX6)</f>
        <v>0</v>
      </c>
      <c r="BS6" s="73">
        <f>IF(CY6=0,0,K6/(1+Vychodiská!$C$168)^'komunálny odpad'!CY6)</f>
        <v>0</v>
      </c>
      <c r="BT6" s="73">
        <f>IF(CZ6=0,0,L6/(1+Vychodiská!$C$168)^'komunálny odpad'!CZ6)</f>
        <v>0</v>
      </c>
      <c r="BU6" s="73">
        <f>IF(DA6=0,0,M6/(1+Vychodiská!$C$168)^'komunálny odpad'!DA6)</f>
        <v>0</v>
      </c>
      <c r="BV6" s="73">
        <f>IF(DB6=0,0,N6/(1+Vychodiská!$C$168)^'komunálny odpad'!DB6)</f>
        <v>0</v>
      </c>
      <c r="BW6" s="73">
        <f>IF(DC6=0,0,O6/(1+Vychodiská!$C$168)^'komunálny odpad'!DC6)</f>
        <v>0</v>
      </c>
      <c r="BX6" s="73">
        <f>IF(DD6=0,0,P6/(1+Vychodiská!$C$168)^'komunálny odpad'!DD6)</f>
        <v>0</v>
      </c>
      <c r="BY6" s="73">
        <f>IF(DE6=0,0,Q6/(1+Vychodiská!$C$168)^'komunálny odpad'!DE6)</f>
        <v>0</v>
      </c>
      <c r="BZ6" s="73">
        <f>IF(DF6=0,0,R6/(1+Vychodiská!$C$168)^'komunálny odpad'!DF6)</f>
        <v>0</v>
      </c>
      <c r="CA6" s="73">
        <f>IF(DG6=0,0,S6/(1+Vychodiská!$C$168)^'komunálny odpad'!DG6)</f>
        <v>0</v>
      </c>
      <c r="CB6" s="73">
        <f>IF(DH6=0,0,T6/(1+Vychodiská!$C$168)^'komunálny odpad'!DH6)</f>
        <v>0</v>
      </c>
      <c r="CC6" s="73">
        <f>IF(DI6=0,0,U6/(1+Vychodiská!$C$168)^'komunálny odpad'!DI6)</f>
        <v>0</v>
      </c>
      <c r="CD6" s="73">
        <f>IF(DJ6=0,0,V6/(1+Vychodiská!$C$168)^'komunálny odpad'!DJ6)</f>
        <v>0</v>
      </c>
      <c r="CE6" s="73">
        <f>IF(DK6=0,0,W6/(1+Vychodiská!$C$168)^'komunálny odpad'!DK6)</f>
        <v>0</v>
      </c>
      <c r="CF6" s="73">
        <f>IF(DL6=0,0,X6/(1+Vychodiská!$C$168)^'komunálny odpad'!DL6)</f>
        <v>0</v>
      </c>
      <c r="CG6" s="73">
        <f>IF(DM6=0,0,Y6/(1+Vychodiská!$C$168)^'komunálny odpad'!DM6)</f>
        <v>0</v>
      </c>
      <c r="CH6" s="73">
        <f>IF(DN6=0,0,Z6/(1+Vychodiská!$C$168)^'komunálny odpad'!DN6)</f>
        <v>0</v>
      </c>
      <c r="CI6" s="73">
        <f>IF(DO6=0,0,AA6/(1+Vychodiská!$C$168)^'komunálny odpad'!DO6)</f>
        <v>0</v>
      </c>
      <c r="CJ6" s="73">
        <f>IF(DP6=0,0,AB6/(1+Vychodiská!$C$168)^'komunálny odpad'!DP6)</f>
        <v>0</v>
      </c>
      <c r="CK6" s="73">
        <f>IF(DQ6=0,0,AC6/(1+Vychodiská!$C$168)^'komunálny odpad'!DQ6)</f>
        <v>0</v>
      </c>
      <c r="CL6" s="73">
        <f>IF(DR6=0,0,AD6/(1+Vychodiská!$C$168)^'komunálny odpad'!DR6)</f>
        <v>0</v>
      </c>
      <c r="CM6" s="73">
        <f>IF(DS6=0,0,AE6/(1+Vychodiská!$C$168)^'komunálny odpad'!DS6)</f>
        <v>0</v>
      </c>
      <c r="CN6" s="73">
        <f>IF(DT6=0,0,AF6/(1+Vychodiská!$C$168)^'komunálny odpad'!DT6)</f>
        <v>0</v>
      </c>
      <c r="CO6" s="73">
        <f>IF(DU6=0,0,AG6/(1+Vychodiská!$C$168)^'komunálny odpad'!DU6)</f>
        <v>0</v>
      </c>
      <c r="CP6" s="73">
        <f>IF(DV6=0,0,AH6/(1+Vychodiská!$C$168)^'komunálny odpad'!DV6)</f>
        <v>0</v>
      </c>
      <c r="CQ6" s="73">
        <f>IF(DW6=0,0,AI6/(1+Vychodiská!$C$168)^'komunálny odpad'!DW6)</f>
        <v>0</v>
      </c>
      <c r="CR6" s="74">
        <f>IF(DX6=0,0,AJ6/(1+Vychodiská!$C$168)^'komunálny odpad'!DX6)</f>
        <v>0</v>
      </c>
      <c r="CS6" s="77">
        <f t="shared" si="4"/>
        <v>0</v>
      </c>
      <c r="CT6" s="73"/>
      <c r="CU6" s="78">
        <f t="shared" si="0"/>
        <v>4</v>
      </c>
      <c r="CV6" s="78">
        <f t="shared" ref="CV6:DX6" si="6">IF(CU6=0,0,IF(CV$2&gt;$D6,0,CU6+1))</f>
        <v>5</v>
      </c>
      <c r="CW6" s="78">
        <f t="shared" si="6"/>
        <v>6</v>
      </c>
      <c r="CX6" s="78">
        <f t="shared" si="6"/>
        <v>7</v>
      </c>
      <c r="CY6" s="78">
        <f t="shared" si="6"/>
        <v>8</v>
      </c>
      <c r="CZ6" s="78">
        <f t="shared" si="6"/>
        <v>9</v>
      </c>
      <c r="DA6" s="78">
        <f t="shared" si="6"/>
        <v>10</v>
      </c>
      <c r="DB6" s="78">
        <f t="shared" si="6"/>
        <v>11</v>
      </c>
      <c r="DC6" s="78">
        <f t="shared" si="6"/>
        <v>12</v>
      </c>
      <c r="DD6" s="78">
        <f t="shared" si="6"/>
        <v>13</v>
      </c>
      <c r="DE6" s="78">
        <f t="shared" si="6"/>
        <v>14</v>
      </c>
      <c r="DF6" s="78">
        <f t="shared" si="6"/>
        <v>15</v>
      </c>
      <c r="DG6" s="78">
        <f t="shared" si="6"/>
        <v>16</v>
      </c>
      <c r="DH6" s="78">
        <f t="shared" si="6"/>
        <v>17</v>
      </c>
      <c r="DI6" s="78">
        <f t="shared" si="6"/>
        <v>18</v>
      </c>
      <c r="DJ6" s="78">
        <f t="shared" si="6"/>
        <v>19</v>
      </c>
      <c r="DK6" s="78">
        <f t="shared" si="6"/>
        <v>20</v>
      </c>
      <c r="DL6" s="78">
        <f t="shared" si="6"/>
        <v>21</v>
      </c>
      <c r="DM6" s="78">
        <f t="shared" si="6"/>
        <v>22</v>
      </c>
      <c r="DN6" s="78">
        <f t="shared" si="6"/>
        <v>23</v>
      </c>
      <c r="DO6" s="78">
        <f t="shared" si="6"/>
        <v>24</v>
      </c>
      <c r="DP6" s="78">
        <f t="shared" si="6"/>
        <v>25</v>
      </c>
      <c r="DQ6" s="78">
        <f t="shared" si="6"/>
        <v>26</v>
      </c>
      <c r="DR6" s="78">
        <f t="shared" si="6"/>
        <v>27</v>
      </c>
      <c r="DS6" s="78">
        <f t="shared" si="6"/>
        <v>28</v>
      </c>
      <c r="DT6" s="78">
        <f t="shared" si="6"/>
        <v>29</v>
      </c>
      <c r="DU6" s="78">
        <f t="shared" si="6"/>
        <v>30</v>
      </c>
      <c r="DV6" s="78">
        <f t="shared" si="6"/>
        <v>31</v>
      </c>
      <c r="DW6" s="78">
        <f t="shared" si="6"/>
        <v>32</v>
      </c>
      <c r="DX6" s="79">
        <f t="shared" si="6"/>
        <v>33</v>
      </c>
    </row>
    <row r="7" spans="1:128" s="80" customFormat="1" ht="31" customHeight="1" x14ac:dyDescent="0.35">
      <c r="A7" s="70">
        <v>5</v>
      </c>
      <c r="B7" s="71" t="s">
        <v>71</v>
      </c>
      <c r="C7" s="71" t="str">
        <f>INDEX(Data!$D$3:$D$29,MATCH('komunálny odpad'!A7,Data!$A$3:$A$29,0))</f>
        <v>Výmena tepelnej izolácie a oplechovania HV potrubí BA východ napájač JUH, Akumulácia tepelnej energie</v>
      </c>
      <c r="D7" s="72">
        <f>INDEX(Data!$M$3:$M$29,MATCH('komunálny odpad'!A7,Data!$A$3:$A$29,0))</f>
        <v>30</v>
      </c>
      <c r="E7" s="72">
        <f>INDEX(Data!$J$3:$J$29,MATCH('komunálny odpad'!A7,Data!$A$3:$A$29,0))</f>
        <v>2024</v>
      </c>
      <c r="F7" s="74">
        <f>INDEX(Data!$W$3:$W$29,MATCH('komunálny odpad'!A7,Data!$A$3:$A$29,0))</f>
        <v>0</v>
      </c>
      <c r="G7" s="73">
        <f>$F7*Vychodiská!$C$43</f>
        <v>0</v>
      </c>
      <c r="H7" s="73">
        <f>$F7*Vychodiská!$C$43</f>
        <v>0</v>
      </c>
      <c r="I7" s="73">
        <f>$F7*Vychodiská!$C$43</f>
        <v>0</v>
      </c>
      <c r="J7" s="73">
        <f>$F7*Vychodiská!$C$43</f>
        <v>0</v>
      </c>
      <c r="K7" s="73">
        <f>$F7*Vychodiská!$C$43</f>
        <v>0</v>
      </c>
      <c r="L7" s="73">
        <f>$F7*Vychodiská!$C$43</f>
        <v>0</v>
      </c>
      <c r="M7" s="73">
        <f>$F7*Vychodiská!$C$43</f>
        <v>0</v>
      </c>
      <c r="N7" s="73">
        <f>$F7*Vychodiská!$C$43</f>
        <v>0</v>
      </c>
      <c r="O7" s="73">
        <f>$F7*Vychodiská!$C$43</f>
        <v>0</v>
      </c>
      <c r="P7" s="73">
        <f>$F7*Vychodiská!$C$43</f>
        <v>0</v>
      </c>
      <c r="Q7" s="73">
        <f>$F7*Vychodiská!$C$43</f>
        <v>0</v>
      </c>
      <c r="R7" s="73">
        <f>$F7*Vychodiská!$C$43</f>
        <v>0</v>
      </c>
      <c r="S7" s="73">
        <f>$F7*Vychodiská!$C$43</f>
        <v>0</v>
      </c>
      <c r="T7" s="73">
        <f>$F7*Vychodiská!$C$43</f>
        <v>0</v>
      </c>
      <c r="U7" s="73">
        <f>$F7*Vychodiská!$C$43</f>
        <v>0</v>
      </c>
      <c r="V7" s="73">
        <f>$F7*Vychodiská!$C$43</f>
        <v>0</v>
      </c>
      <c r="W7" s="73">
        <f>$F7*Vychodiská!$C$43</f>
        <v>0</v>
      </c>
      <c r="X7" s="73">
        <f>$F7*Vychodiská!$C$43</f>
        <v>0</v>
      </c>
      <c r="Y7" s="73">
        <f>$F7*Vychodiská!$C$43</f>
        <v>0</v>
      </c>
      <c r="Z7" s="73">
        <f>$F7*Vychodiská!$C$43</f>
        <v>0</v>
      </c>
      <c r="AA7" s="73">
        <f>$F7*Vychodiská!$C$43</f>
        <v>0</v>
      </c>
      <c r="AB7" s="73">
        <f>$F7*Vychodiská!$C$43</f>
        <v>0</v>
      </c>
      <c r="AC7" s="73">
        <f>$F7*Vychodiská!$C$43</f>
        <v>0</v>
      </c>
      <c r="AD7" s="73">
        <f>$F7*Vychodiská!$C$43</f>
        <v>0</v>
      </c>
      <c r="AE7" s="73">
        <f>$F7*Vychodiská!$C$43</f>
        <v>0</v>
      </c>
      <c r="AF7" s="73">
        <f>$F7*Vychodiská!$C$43</f>
        <v>0</v>
      </c>
      <c r="AG7" s="73">
        <f>$F7*Vychodiská!$C$43</f>
        <v>0</v>
      </c>
      <c r="AH7" s="73">
        <f>$F7*Vychodiská!$C$43</f>
        <v>0</v>
      </c>
      <c r="AI7" s="73">
        <f>$F7*Vychodiská!$C$43</f>
        <v>0</v>
      </c>
      <c r="AJ7" s="74">
        <f>$F7*Vychodiská!$C$43</f>
        <v>0</v>
      </c>
      <c r="AK7" s="73">
        <f t="shared" si="2"/>
        <v>0</v>
      </c>
      <c r="AL7" s="73">
        <f>SUM($G7:H7)</f>
        <v>0</v>
      </c>
      <c r="AM7" s="73">
        <f>SUM($G7:I7)</f>
        <v>0</v>
      </c>
      <c r="AN7" s="73">
        <f>SUM($G7:J7)</f>
        <v>0</v>
      </c>
      <c r="AO7" s="73">
        <f>SUM($G7:K7)</f>
        <v>0</v>
      </c>
      <c r="AP7" s="73">
        <f>SUM($G7:L7)</f>
        <v>0</v>
      </c>
      <c r="AQ7" s="73">
        <f>SUM($G7:M7)</f>
        <v>0</v>
      </c>
      <c r="AR7" s="73">
        <f>SUM($G7:N7)</f>
        <v>0</v>
      </c>
      <c r="AS7" s="73">
        <f>SUM($G7:O7)</f>
        <v>0</v>
      </c>
      <c r="AT7" s="73">
        <f>SUM($G7:P7)</f>
        <v>0</v>
      </c>
      <c r="AU7" s="73">
        <f>SUM($G7:Q7)</f>
        <v>0</v>
      </c>
      <c r="AV7" s="73">
        <f>SUM($G7:R7)</f>
        <v>0</v>
      </c>
      <c r="AW7" s="73">
        <f>SUM($G7:S7)</f>
        <v>0</v>
      </c>
      <c r="AX7" s="73">
        <f>SUM($G7:T7)</f>
        <v>0</v>
      </c>
      <c r="AY7" s="73">
        <f>SUM($G7:U7)</f>
        <v>0</v>
      </c>
      <c r="AZ7" s="73">
        <f>SUM($G7:V7)</f>
        <v>0</v>
      </c>
      <c r="BA7" s="73">
        <f>SUM($G7:W7)</f>
        <v>0</v>
      </c>
      <c r="BB7" s="73">
        <f>SUM($G7:X7)</f>
        <v>0</v>
      </c>
      <c r="BC7" s="73">
        <f>SUM($G7:Y7)</f>
        <v>0</v>
      </c>
      <c r="BD7" s="73">
        <f>SUM($G7:Z7)</f>
        <v>0</v>
      </c>
      <c r="BE7" s="73">
        <f>SUM($G7:AA7)</f>
        <v>0</v>
      </c>
      <c r="BF7" s="73">
        <f>SUM($G7:AB7)</f>
        <v>0</v>
      </c>
      <c r="BG7" s="73">
        <f>SUM($G7:AC7)</f>
        <v>0</v>
      </c>
      <c r="BH7" s="73">
        <f>SUM($G7:AD7)</f>
        <v>0</v>
      </c>
      <c r="BI7" s="73">
        <f>SUM($G7:AE7)</f>
        <v>0</v>
      </c>
      <c r="BJ7" s="73">
        <f>SUM($G7:AF7)</f>
        <v>0</v>
      </c>
      <c r="BK7" s="73">
        <f>SUM($G7:AG7)</f>
        <v>0</v>
      </c>
      <c r="BL7" s="73">
        <f>SUM($G7:AH7)</f>
        <v>0</v>
      </c>
      <c r="BM7" s="73">
        <f>SUM($G7:AI7)</f>
        <v>0</v>
      </c>
      <c r="BN7" s="74">
        <f>SUM($G7:AJ7)</f>
        <v>0</v>
      </c>
      <c r="BO7" s="76">
        <f>IF(CU7=0,0,G7/(1+Vychodiská!$C$168)^'komunálny odpad'!CU7)</f>
        <v>0</v>
      </c>
      <c r="BP7" s="73">
        <f>IF(CV7=0,0,H7/(1+Vychodiská!$C$168)^'komunálny odpad'!CV7)</f>
        <v>0</v>
      </c>
      <c r="BQ7" s="73">
        <f>IF(CW7=0,0,I7/(1+Vychodiská!$C$168)^'komunálny odpad'!CW7)</f>
        <v>0</v>
      </c>
      <c r="BR7" s="73">
        <f>IF(CX7=0,0,J7/(1+Vychodiská!$C$168)^'komunálny odpad'!CX7)</f>
        <v>0</v>
      </c>
      <c r="BS7" s="73">
        <f>IF(CY7=0,0,K7/(1+Vychodiská!$C$168)^'komunálny odpad'!CY7)</f>
        <v>0</v>
      </c>
      <c r="BT7" s="73">
        <f>IF(CZ7=0,0,L7/(1+Vychodiská!$C$168)^'komunálny odpad'!CZ7)</f>
        <v>0</v>
      </c>
      <c r="BU7" s="73">
        <f>IF(DA7=0,0,M7/(1+Vychodiská!$C$168)^'komunálny odpad'!DA7)</f>
        <v>0</v>
      </c>
      <c r="BV7" s="73">
        <f>IF(DB7=0,0,N7/(1+Vychodiská!$C$168)^'komunálny odpad'!DB7)</f>
        <v>0</v>
      </c>
      <c r="BW7" s="73">
        <f>IF(DC7=0,0,O7/(1+Vychodiská!$C$168)^'komunálny odpad'!DC7)</f>
        <v>0</v>
      </c>
      <c r="BX7" s="73">
        <f>IF(DD7=0,0,P7/(1+Vychodiská!$C$168)^'komunálny odpad'!DD7)</f>
        <v>0</v>
      </c>
      <c r="BY7" s="73">
        <f>IF(DE7=0,0,Q7/(1+Vychodiská!$C$168)^'komunálny odpad'!DE7)</f>
        <v>0</v>
      </c>
      <c r="BZ7" s="73">
        <f>IF(DF7=0,0,R7/(1+Vychodiská!$C$168)^'komunálny odpad'!DF7)</f>
        <v>0</v>
      </c>
      <c r="CA7" s="73">
        <f>IF(DG7=0,0,S7/(1+Vychodiská!$C$168)^'komunálny odpad'!DG7)</f>
        <v>0</v>
      </c>
      <c r="CB7" s="73">
        <f>IF(DH7=0,0,T7/(1+Vychodiská!$C$168)^'komunálny odpad'!DH7)</f>
        <v>0</v>
      </c>
      <c r="CC7" s="73">
        <f>IF(DI7=0,0,U7/(1+Vychodiská!$C$168)^'komunálny odpad'!DI7)</f>
        <v>0</v>
      </c>
      <c r="CD7" s="73">
        <f>IF(DJ7=0,0,V7/(1+Vychodiská!$C$168)^'komunálny odpad'!DJ7)</f>
        <v>0</v>
      </c>
      <c r="CE7" s="73">
        <f>IF(DK7=0,0,W7/(1+Vychodiská!$C$168)^'komunálny odpad'!DK7)</f>
        <v>0</v>
      </c>
      <c r="CF7" s="73">
        <f>IF(DL7=0,0,X7/(1+Vychodiská!$C$168)^'komunálny odpad'!DL7)</f>
        <v>0</v>
      </c>
      <c r="CG7" s="73">
        <f>IF(DM7=0,0,Y7/(1+Vychodiská!$C$168)^'komunálny odpad'!DM7)</f>
        <v>0</v>
      </c>
      <c r="CH7" s="73">
        <f>IF(DN7=0,0,Z7/(1+Vychodiská!$C$168)^'komunálny odpad'!DN7)</f>
        <v>0</v>
      </c>
      <c r="CI7" s="73">
        <f>IF(DO7=0,0,AA7/(1+Vychodiská!$C$168)^'komunálny odpad'!DO7)</f>
        <v>0</v>
      </c>
      <c r="CJ7" s="73">
        <f>IF(DP7=0,0,AB7/(1+Vychodiská!$C$168)^'komunálny odpad'!DP7)</f>
        <v>0</v>
      </c>
      <c r="CK7" s="73">
        <f>IF(DQ7=0,0,AC7/(1+Vychodiská!$C$168)^'komunálny odpad'!DQ7)</f>
        <v>0</v>
      </c>
      <c r="CL7" s="73">
        <f>IF(DR7=0,0,AD7/(1+Vychodiská!$C$168)^'komunálny odpad'!DR7)</f>
        <v>0</v>
      </c>
      <c r="CM7" s="73">
        <f>IF(DS7=0,0,AE7/(1+Vychodiská!$C$168)^'komunálny odpad'!DS7)</f>
        <v>0</v>
      </c>
      <c r="CN7" s="73">
        <f>IF(DT7=0,0,AF7/(1+Vychodiská!$C$168)^'komunálny odpad'!DT7)</f>
        <v>0</v>
      </c>
      <c r="CO7" s="73">
        <f>IF(DU7=0,0,AG7/(1+Vychodiská!$C$168)^'komunálny odpad'!DU7)</f>
        <v>0</v>
      </c>
      <c r="CP7" s="73">
        <f>IF(DV7=0,0,AH7/(1+Vychodiská!$C$168)^'komunálny odpad'!DV7)</f>
        <v>0</v>
      </c>
      <c r="CQ7" s="73">
        <f>IF(DW7=0,0,AI7/(1+Vychodiská!$C$168)^'komunálny odpad'!DW7)</f>
        <v>0</v>
      </c>
      <c r="CR7" s="74">
        <f>IF(DX7=0,0,AJ7/(1+Vychodiská!$C$168)^'komunálny odpad'!DX7)</f>
        <v>0</v>
      </c>
      <c r="CS7" s="77">
        <f t="shared" si="4"/>
        <v>0</v>
      </c>
      <c r="CT7" s="73"/>
      <c r="CU7" s="78">
        <f t="shared" si="0"/>
        <v>2</v>
      </c>
      <c r="CV7" s="78">
        <f t="shared" ref="CV7:DX7" si="7">IF(CU7=0,0,IF(CV$2&gt;$D7,0,CU7+1))</f>
        <v>3</v>
      </c>
      <c r="CW7" s="78">
        <f t="shared" si="7"/>
        <v>4</v>
      </c>
      <c r="CX7" s="78">
        <f t="shared" si="7"/>
        <v>5</v>
      </c>
      <c r="CY7" s="78">
        <f t="shared" si="7"/>
        <v>6</v>
      </c>
      <c r="CZ7" s="78">
        <f t="shared" si="7"/>
        <v>7</v>
      </c>
      <c r="DA7" s="78">
        <f t="shared" si="7"/>
        <v>8</v>
      </c>
      <c r="DB7" s="78">
        <f t="shared" si="7"/>
        <v>9</v>
      </c>
      <c r="DC7" s="78">
        <f t="shared" si="7"/>
        <v>10</v>
      </c>
      <c r="DD7" s="78">
        <f t="shared" si="7"/>
        <v>11</v>
      </c>
      <c r="DE7" s="78">
        <f t="shared" si="7"/>
        <v>12</v>
      </c>
      <c r="DF7" s="78">
        <f t="shared" si="7"/>
        <v>13</v>
      </c>
      <c r="DG7" s="78">
        <f t="shared" si="7"/>
        <v>14</v>
      </c>
      <c r="DH7" s="78">
        <f t="shared" si="7"/>
        <v>15</v>
      </c>
      <c r="DI7" s="78">
        <f t="shared" si="7"/>
        <v>16</v>
      </c>
      <c r="DJ7" s="78">
        <f t="shared" si="7"/>
        <v>17</v>
      </c>
      <c r="DK7" s="78">
        <f t="shared" si="7"/>
        <v>18</v>
      </c>
      <c r="DL7" s="78">
        <f t="shared" si="7"/>
        <v>19</v>
      </c>
      <c r="DM7" s="78">
        <f t="shared" si="7"/>
        <v>20</v>
      </c>
      <c r="DN7" s="78">
        <f t="shared" si="7"/>
        <v>21</v>
      </c>
      <c r="DO7" s="78">
        <f t="shared" si="7"/>
        <v>22</v>
      </c>
      <c r="DP7" s="78">
        <f t="shared" si="7"/>
        <v>23</v>
      </c>
      <c r="DQ7" s="78">
        <f t="shared" si="7"/>
        <v>24</v>
      </c>
      <c r="DR7" s="78">
        <f t="shared" si="7"/>
        <v>25</v>
      </c>
      <c r="DS7" s="78">
        <f t="shared" si="7"/>
        <v>26</v>
      </c>
      <c r="DT7" s="78">
        <f t="shared" si="7"/>
        <v>27</v>
      </c>
      <c r="DU7" s="78">
        <f t="shared" si="7"/>
        <v>28</v>
      </c>
      <c r="DV7" s="78">
        <f t="shared" si="7"/>
        <v>29</v>
      </c>
      <c r="DW7" s="78">
        <f t="shared" si="7"/>
        <v>30</v>
      </c>
      <c r="DX7" s="79">
        <f t="shared" si="7"/>
        <v>31</v>
      </c>
    </row>
    <row r="8" spans="1:128" s="80" customFormat="1" ht="31" customHeight="1" x14ac:dyDescent="0.35">
      <c r="A8" s="70">
        <v>6</v>
      </c>
      <c r="B8" s="71" t="s">
        <v>71</v>
      </c>
      <c r="C8" s="71" t="str">
        <f>INDEX(Data!$D$3:$D$29,MATCH('komunálny odpad'!A8,Data!$A$3:$A$29,0))</f>
        <v>Výstavba technológie na vysoko účinnú kombinovanú výrobu elektriny a tepla ako náhrady za súčasné zdroje v SCZT Západ - Akumulácia</v>
      </c>
      <c r="D8" s="72">
        <f>INDEX(Data!$M$3:$M$29,MATCH('komunálny odpad'!A8,Data!$A$3:$A$29,0))</f>
        <v>30</v>
      </c>
      <c r="E8" s="72">
        <f>INDEX(Data!$J$3:$J$29,MATCH('komunálny odpad'!A8,Data!$A$3:$A$29,0))</f>
        <v>2024</v>
      </c>
      <c r="F8" s="74">
        <f>INDEX(Data!$W$3:$W$29,MATCH('komunálny odpad'!A8,Data!$A$3:$A$29,0))</f>
        <v>0</v>
      </c>
      <c r="G8" s="73">
        <f>$F8*Vychodiská!$C$43</f>
        <v>0</v>
      </c>
      <c r="H8" s="73">
        <f>$F8*Vychodiská!$C$43</f>
        <v>0</v>
      </c>
      <c r="I8" s="73">
        <f>$F8*Vychodiská!$C$43</f>
        <v>0</v>
      </c>
      <c r="J8" s="73">
        <f>$F8*Vychodiská!$C$43</f>
        <v>0</v>
      </c>
      <c r="K8" s="73">
        <f>$F8*Vychodiská!$C$43</f>
        <v>0</v>
      </c>
      <c r="L8" s="73">
        <f>$F8*Vychodiská!$C$43</f>
        <v>0</v>
      </c>
      <c r="M8" s="73">
        <f>$F8*Vychodiská!$C$43</f>
        <v>0</v>
      </c>
      <c r="N8" s="73">
        <f>$F8*Vychodiská!$C$43</f>
        <v>0</v>
      </c>
      <c r="O8" s="73">
        <f>$F8*Vychodiská!$C$43</f>
        <v>0</v>
      </c>
      <c r="P8" s="73">
        <f>$F8*Vychodiská!$C$43</f>
        <v>0</v>
      </c>
      <c r="Q8" s="73">
        <f>$F8*Vychodiská!$C$43</f>
        <v>0</v>
      </c>
      <c r="R8" s="73">
        <f>$F8*Vychodiská!$C$43</f>
        <v>0</v>
      </c>
      <c r="S8" s="73">
        <f>$F8*Vychodiská!$C$43</f>
        <v>0</v>
      </c>
      <c r="T8" s="73">
        <f>$F8*Vychodiská!$C$43</f>
        <v>0</v>
      </c>
      <c r="U8" s="73">
        <f>$F8*Vychodiská!$C$43</f>
        <v>0</v>
      </c>
      <c r="V8" s="73">
        <f>$F8*Vychodiská!$C$43</f>
        <v>0</v>
      </c>
      <c r="W8" s="73">
        <f>$F8*Vychodiská!$C$43</f>
        <v>0</v>
      </c>
      <c r="X8" s="73">
        <f>$F8*Vychodiská!$C$43</f>
        <v>0</v>
      </c>
      <c r="Y8" s="73">
        <f>$F8*Vychodiská!$C$43</f>
        <v>0</v>
      </c>
      <c r="Z8" s="73">
        <f>$F8*Vychodiská!$C$43</f>
        <v>0</v>
      </c>
      <c r="AA8" s="73">
        <f>$F8*Vychodiská!$C$43</f>
        <v>0</v>
      </c>
      <c r="AB8" s="73">
        <f>$F8*Vychodiská!$C$43</f>
        <v>0</v>
      </c>
      <c r="AC8" s="73">
        <f>$F8*Vychodiská!$C$43</f>
        <v>0</v>
      </c>
      <c r="AD8" s="73">
        <f>$F8*Vychodiská!$C$43</f>
        <v>0</v>
      </c>
      <c r="AE8" s="73">
        <f>$F8*Vychodiská!$C$43</f>
        <v>0</v>
      </c>
      <c r="AF8" s="73">
        <f>$F8*Vychodiská!$C$43</f>
        <v>0</v>
      </c>
      <c r="AG8" s="73">
        <f>$F8*Vychodiská!$C$43</f>
        <v>0</v>
      </c>
      <c r="AH8" s="73">
        <f>$F8*Vychodiská!$C$43</f>
        <v>0</v>
      </c>
      <c r="AI8" s="73">
        <f>$F8*Vychodiská!$C$43</f>
        <v>0</v>
      </c>
      <c r="AJ8" s="74">
        <f>$F8*Vychodiská!$C$43</f>
        <v>0</v>
      </c>
      <c r="AK8" s="73">
        <f t="shared" si="2"/>
        <v>0</v>
      </c>
      <c r="AL8" s="73">
        <f>SUM($G8:H8)</f>
        <v>0</v>
      </c>
      <c r="AM8" s="73">
        <f>SUM($G8:I8)</f>
        <v>0</v>
      </c>
      <c r="AN8" s="73">
        <f>SUM($G8:J8)</f>
        <v>0</v>
      </c>
      <c r="AO8" s="73">
        <f>SUM($G8:K8)</f>
        <v>0</v>
      </c>
      <c r="AP8" s="73">
        <f>SUM($G8:L8)</f>
        <v>0</v>
      </c>
      <c r="AQ8" s="73">
        <f>SUM($G8:M8)</f>
        <v>0</v>
      </c>
      <c r="AR8" s="73">
        <f>SUM($G8:N8)</f>
        <v>0</v>
      </c>
      <c r="AS8" s="73">
        <f>SUM($G8:O8)</f>
        <v>0</v>
      </c>
      <c r="AT8" s="73">
        <f>SUM($G8:P8)</f>
        <v>0</v>
      </c>
      <c r="AU8" s="73">
        <f>SUM($G8:Q8)</f>
        <v>0</v>
      </c>
      <c r="AV8" s="73">
        <f>SUM($G8:R8)</f>
        <v>0</v>
      </c>
      <c r="AW8" s="73">
        <f>SUM($G8:S8)</f>
        <v>0</v>
      </c>
      <c r="AX8" s="73">
        <f>SUM($G8:T8)</f>
        <v>0</v>
      </c>
      <c r="AY8" s="73">
        <f>SUM($G8:U8)</f>
        <v>0</v>
      </c>
      <c r="AZ8" s="73">
        <f>SUM($G8:V8)</f>
        <v>0</v>
      </c>
      <c r="BA8" s="73">
        <f>SUM($G8:W8)</f>
        <v>0</v>
      </c>
      <c r="BB8" s="73">
        <f>SUM($G8:X8)</f>
        <v>0</v>
      </c>
      <c r="BC8" s="73">
        <f>SUM($G8:Y8)</f>
        <v>0</v>
      </c>
      <c r="BD8" s="73">
        <f>SUM($G8:Z8)</f>
        <v>0</v>
      </c>
      <c r="BE8" s="73">
        <f>SUM($G8:AA8)</f>
        <v>0</v>
      </c>
      <c r="BF8" s="73">
        <f>SUM($G8:AB8)</f>
        <v>0</v>
      </c>
      <c r="BG8" s="73">
        <f>SUM($G8:AC8)</f>
        <v>0</v>
      </c>
      <c r="BH8" s="73">
        <f>SUM($G8:AD8)</f>
        <v>0</v>
      </c>
      <c r="BI8" s="73">
        <f>SUM($G8:AE8)</f>
        <v>0</v>
      </c>
      <c r="BJ8" s="73">
        <f>SUM($G8:AF8)</f>
        <v>0</v>
      </c>
      <c r="BK8" s="73">
        <f>SUM($G8:AG8)</f>
        <v>0</v>
      </c>
      <c r="BL8" s="73">
        <f>SUM($G8:AH8)</f>
        <v>0</v>
      </c>
      <c r="BM8" s="73">
        <f>SUM($G8:AI8)</f>
        <v>0</v>
      </c>
      <c r="BN8" s="74">
        <f>SUM($G8:AJ8)</f>
        <v>0</v>
      </c>
      <c r="BO8" s="76">
        <f>IF(CU8=0,0,G8/(1+Vychodiská!$C$168)^'komunálny odpad'!CU8)</f>
        <v>0</v>
      </c>
      <c r="BP8" s="73">
        <f>IF(CV8=0,0,H8/(1+Vychodiská!$C$168)^'komunálny odpad'!CV8)</f>
        <v>0</v>
      </c>
      <c r="BQ8" s="73">
        <f>IF(CW8=0,0,I8/(1+Vychodiská!$C$168)^'komunálny odpad'!CW8)</f>
        <v>0</v>
      </c>
      <c r="BR8" s="73">
        <f>IF(CX8=0,0,J8/(1+Vychodiská!$C$168)^'komunálny odpad'!CX8)</f>
        <v>0</v>
      </c>
      <c r="BS8" s="73">
        <f>IF(CY8=0,0,K8/(1+Vychodiská!$C$168)^'komunálny odpad'!CY8)</f>
        <v>0</v>
      </c>
      <c r="BT8" s="73">
        <f>IF(CZ8=0,0,L8/(1+Vychodiská!$C$168)^'komunálny odpad'!CZ8)</f>
        <v>0</v>
      </c>
      <c r="BU8" s="73">
        <f>IF(DA8=0,0,M8/(1+Vychodiská!$C$168)^'komunálny odpad'!DA8)</f>
        <v>0</v>
      </c>
      <c r="BV8" s="73">
        <f>IF(DB8=0,0,N8/(1+Vychodiská!$C$168)^'komunálny odpad'!DB8)</f>
        <v>0</v>
      </c>
      <c r="BW8" s="73">
        <f>IF(DC8=0,0,O8/(1+Vychodiská!$C$168)^'komunálny odpad'!DC8)</f>
        <v>0</v>
      </c>
      <c r="BX8" s="73">
        <f>IF(DD8=0,0,P8/(1+Vychodiská!$C$168)^'komunálny odpad'!DD8)</f>
        <v>0</v>
      </c>
      <c r="BY8" s="73">
        <f>IF(DE8=0,0,Q8/(1+Vychodiská!$C$168)^'komunálny odpad'!DE8)</f>
        <v>0</v>
      </c>
      <c r="BZ8" s="73">
        <f>IF(DF8=0,0,R8/(1+Vychodiská!$C$168)^'komunálny odpad'!DF8)</f>
        <v>0</v>
      </c>
      <c r="CA8" s="73">
        <f>IF(DG8=0,0,S8/(1+Vychodiská!$C$168)^'komunálny odpad'!DG8)</f>
        <v>0</v>
      </c>
      <c r="CB8" s="73">
        <f>IF(DH8=0,0,T8/(1+Vychodiská!$C$168)^'komunálny odpad'!DH8)</f>
        <v>0</v>
      </c>
      <c r="CC8" s="73">
        <f>IF(DI8=0,0,U8/(1+Vychodiská!$C$168)^'komunálny odpad'!DI8)</f>
        <v>0</v>
      </c>
      <c r="CD8" s="73">
        <f>IF(DJ8=0,0,V8/(1+Vychodiská!$C$168)^'komunálny odpad'!DJ8)</f>
        <v>0</v>
      </c>
      <c r="CE8" s="73">
        <f>IF(DK8=0,0,W8/(1+Vychodiská!$C$168)^'komunálny odpad'!DK8)</f>
        <v>0</v>
      </c>
      <c r="CF8" s="73">
        <f>IF(DL8=0,0,X8/(1+Vychodiská!$C$168)^'komunálny odpad'!DL8)</f>
        <v>0</v>
      </c>
      <c r="CG8" s="73">
        <f>IF(DM8=0,0,Y8/(1+Vychodiská!$C$168)^'komunálny odpad'!DM8)</f>
        <v>0</v>
      </c>
      <c r="CH8" s="73">
        <f>IF(DN8=0,0,Z8/(1+Vychodiská!$C$168)^'komunálny odpad'!DN8)</f>
        <v>0</v>
      </c>
      <c r="CI8" s="73">
        <f>IF(DO8=0,0,AA8/(1+Vychodiská!$C$168)^'komunálny odpad'!DO8)</f>
        <v>0</v>
      </c>
      <c r="CJ8" s="73">
        <f>IF(DP8=0,0,AB8/(1+Vychodiská!$C$168)^'komunálny odpad'!DP8)</f>
        <v>0</v>
      </c>
      <c r="CK8" s="73">
        <f>IF(DQ8=0,0,AC8/(1+Vychodiská!$C$168)^'komunálny odpad'!DQ8)</f>
        <v>0</v>
      </c>
      <c r="CL8" s="73">
        <f>IF(DR8=0,0,AD8/(1+Vychodiská!$C$168)^'komunálny odpad'!DR8)</f>
        <v>0</v>
      </c>
      <c r="CM8" s="73">
        <f>IF(DS8=0,0,AE8/(1+Vychodiská!$C$168)^'komunálny odpad'!DS8)</f>
        <v>0</v>
      </c>
      <c r="CN8" s="73">
        <f>IF(DT8=0,0,AF8/(1+Vychodiská!$C$168)^'komunálny odpad'!DT8)</f>
        <v>0</v>
      </c>
      <c r="CO8" s="73">
        <f>IF(DU8=0,0,AG8/(1+Vychodiská!$C$168)^'komunálny odpad'!DU8)</f>
        <v>0</v>
      </c>
      <c r="CP8" s="73">
        <f>IF(DV8=0,0,AH8/(1+Vychodiská!$C$168)^'komunálny odpad'!DV8)</f>
        <v>0</v>
      </c>
      <c r="CQ8" s="73">
        <f>IF(DW8=0,0,AI8/(1+Vychodiská!$C$168)^'komunálny odpad'!DW8)</f>
        <v>0</v>
      </c>
      <c r="CR8" s="74">
        <f>IF(DX8=0,0,AJ8/(1+Vychodiská!$C$168)^'komunálny odpad'!DX8)</f>
        <v>0</v>
      </c>
      <c r="CS8" s="77">
        <f t="shared" si="4"/>
        <v>0</v>
      </c>
      <c r="CT8" s="73"/>
      <c r="CU8" s="78">
        <f t="shared" si="0"/>
        <v>2</v>
      </c>
      <c r="CV8" s="78">
        <f t="shared" ref="CV8:DX8" si="8">IF(CU8=0,0,IF(CV$2&gt;$D8,0,CU8+1))</f>
        <v>3</v>
      </c>
      <c r="CW8" s="78">
        <f t="shared" si="8"/>
        <v>4</v>
      </c>
      <c r="CX8" s="78">
        <f t="shared" si="8"/>
        <v>5</v>
      </c>
      <c r="CY8" s="78">
        <f t="shared" si="8"/>
        <v>6</v>
      </c>
      <c r="CZ8" s="78">
        <f t="shared" si="8"/>
        <v>7</v>
      </c>
      <c r="DA8" s="78">
        <f t="shared" si="8"/>
        <v>8</v>
      </c>
      <c r="DB8" s="78">
        <f t="shared" si="8"/>
        <v>9</v>
      </c>
      <c r="DC8" s="78">
        <f t="shared" si="8"/>
        <v>10</v>
      </c>
      <c r="DD8" s="78">
        <f t="shared" si="8"/>
        <v>11</v>
      </c>
      <c r="DE8" s="78">
        <f t="shared" si="8"/>
        <v>12</v>
      </c>
      <c r="DF8" s="78">
        <f t="shared" si="8"/>
        <v>13</v>
      </c>
      <c r="DG8" s="78">
        <f t="shared" si="8"/>
        <v>14</v>
      </c>
      <c r="DH8" s="78">
        <f t="shared" si="8"/>
        <v>15</v>
      </c>
      <c r="DI8" s="78">
        <f t="shared" si="8"/>
        <v>16</v>
      </c>
      <c r="DJ8" s="78">
        <f t="shared" si="8"/>
        <v>17</v>
      </c>
      <c r="DK8" s="78">
        <f t="shared" si="8"/>
        <v>18</v>
      </c>
      <c r="DL8" s="78">
        <f t="shared" si="8"/>
        <v>19</v>
      </c>
      <c r="DM8" s="78">
        <f t="shared" si="8"/>
        <v>20</v>
      </c>
      <c r="DN8" s="78">
        <f t="shared" si="8"/>
        <v>21</v>
      </c>
      <c r="DO8" s="78">
        <f t="shared" si="8"/>
        <v>22</v>
      </c>
      <c r="DP8" s="78">
        <f t="shared" si="8"/>
        <v>23</v>
      </c>
      <c r="DQ8" s="78">
        <f t="shared" si="8"/>
        <v>24</v>
      </c>
      <c r="DR8" s="78">
        <f t="shared" si="8"/>
        <v>25</v>
      </c>
      <c r="DS8" s="78">
        <f t="shared" si="8"/>
        <v>26</v>
      </c>
      <c r="DT8" s="78">
        <f t="shared" si="8"/>
        <v>27</v>
      </c>
      <c r="DU8" s="78">
        <f t="shared" si="8"/>
        <v>28</v>
      </c>
      <c r="DV8" s="78">
        <f t="shared" si="8"/>
        <v>29</v>
      </c>
      <c r="DW8" s="78">
        <f t="shared" si="8"/>
        <v>30</v>
      </c>
      <c r="DX8" s="79">
        <f t="shared" si="8"/>
        <v>31</v>
      </c>
    </row>
    <row r="9" spans="1:128" s="80" customFormat="1" ht="31" customHeight="1" x14ac:dyDescent="0.35">
      <c r="A9" s="70">
        <v>7</v>
      </c>
      <c r="B9" s="71" t="s">
        <v>71</v>
      </c>
      <c r="C9" s="71" t="str">
        <f>INDEX(Data!$D$3:$D$29,MATCH('komunálny odpad'!A9,Data!$A$3:$A$29,0))</f>
        <v>Modernizácia rozšírenia HV pre oblasť Dúbravka</v>
      </c>
      <c r="D9" s="72">
        <f>INDEX(Data!$M$3:$M$29,MATCH('komunálny odpad'!A9,Data!$A$3:$A$29,0))</f>
        <v>30</v>
      </c>
      <c r="E9" s="72" t="str">
        <f>INDEX(Data!$J$3:$J$29,MATCH('komunálny odpad'!A9,Data!$A$3:$A$29,0))</f>
        <v>2024 - 2025</v>
      </c>
      <c r="F9" s="74">
        <f>INDEX(Data!$W$3:$W$29,MATCH('komunálny odpad'!A9,Data!$A$3:$A$29,0))</f>
        <v>0</v>
      </c>
      <c r="G9" s="73">
        <f>$F9*Vychodiská!$C$43</f>
        <v>0</v>
      </c>
      <c r="H9" s="73">
        <f>$F9*Vychodiská!$C$43</f>
        <v>0</v>
      </c>
      <c r="I9" s="73">
        <f>$F9*Vychodiská!$C$43</f>
        <v>0</v>
      </c>
      <c r="J9" s="73">
        <f>$F9*Vychodiská!$C$43</f>
        <v>0</v>
      </c>
      <c r="K9" s="73">
        <f>$F9*Vychodiská!$C$43</f>
        <v>0</v>
      </c>
      <c r="L9" s="73">
        <f>$F9*Vychodiská!$C$43</f>
        <v>0</v>
      </c>
      <c r="M9" s="73">
        <f>$F9*Vychodiská!$C$43</f>
        <v>0</v>
      </c>
      <c r="N9" s="73">
        <f>$F9*Vychodiská!$C$43</f>
        <v>0</v>
      </c>
      <c r="O9" s="73">
        <f>$F9*Vychodiská!$C$43</f>
        <v>0</v>
      </c>
      <c r="P9" s="73">
        <f>$F9*Vychodiská!$C$43</f>
        <v>0</v>
      </c>
      <c r="Q9" s="73">
        <f>$F9*Vychodiská!$C$43</f>
        <v>0</v>
      </c>
      <c r="R9" s="73">
        <f>$F9*Vychodiská!$C$43</f>
        <v>0</v>
      </c>
      <c r="S9" s="73">
        <f>$F9*Vychodiská!$C$43</f>
        <v>0</v>
      </c>
      <c r="T9" s="73">
        <f>$F9*Vychodiská!$C$43</f>
        <v>0</v>
      </c>
      <c r="U9" s="73">
        <f>$F9*Vychodiská!$C$43</f>
        <v>0</v>
      </c>
      <c r="V9" s="73">
        <f>$F9*Vychodiská!$C$43</f>
        <v>0</v>
      </c>
      <c r="W9" s="73">
        <f>$F9*Vychodiská!$C$43</f>
        <v>0</v>
      </c>
      <c r="X9" s="73">
        <f>$F9*Vychodiská!$C$43</f>
        <v>0</v>
      </c>
      <c r="Y9" s="73">
        <f>$F9*Vychodiská!$C$43</f>
        <v>0</v>
      </c>
      <c r="Z9" s="73">
        <f>$F9*Vychodiská!$C$43</f>
        <v>0</v>
      </c>
      <c r="AA9" s="73">
        <f>$F9*Vychodiská!$C$43</f>
        <v>0</v>
      </c>
      <c r="AB9" s="73">
        <f>$F9*Vychodiská!$C$43</f>
        <v>0</v>
      </c>
      <c r="AC9" s="73">
        <f>$F9*Vychodiská!$C$43</f>
        <v>0</v>
      </c>
      <c r="AD9" s="73">
        <f>$F9*Vychodiská!$C$43</f>
        <v>0</v>
      </c>
      <c r="AE9" s="73">
        <f>$F9*Vychodiská!$C$43</f>
        <v>0</v>
      </c>
      <c r="AF9" s="73">
        <f>$F9*Vychodiská!$C$43</f>
        <v>0</v>
      </c>
      <c r="AG9" s="73">
        <f>$F9*Vychodiská!$C$43</f>
        <v>0</v>
      </c>
      <c r="AH9" s="73">
        <f>$F9*Vychodiská!$C$43</f>
        <v>0</v>
      </c>
      <c r="AI9" s="73">
        <f>$F9*Vychodiská!$C$43</f>
        <v>0</v>
      </c>
      <c r="AJ9" s="74">
        <f>$F9*Vychodiská!$C$43</f>
        <v>0</v>
      </c>
      <c r="AK9" s="73">
        <f t="shared" si="2"/>
        <v>0</v>
      </c>
      <c r="AL9" s="73">
        <f>SUM($G9:H9)</f>
        <v>0</v>
      </c>
      <c r="AM9" s="73">
        <f>SUM($G9:I9)</f>
        <v>0</v>
      </c>
      <c r="AN9" s="73">
        <f>SUM($G9:J9)</f>
        <v>0</v>
      </c>
      <c r="AO9" s="73">
        <f>SUM($G9:K9)</f>
        <v>0</v>
      </c>
      <c r="AP9" s="73">
        <f>SUM($G9:L9)</f>
        <v>0</v>
      </c>
      <c r="AQ9" s="73">
        <f>SUM($G9:M9)</f>
        <v>0</v>
      </c>
      <c r="AR9" s="73">
        <f>SUM($G9:N9)</f>
        <v>0</v>
      </c>
      <c r="AS9" s="73">
        <f>SUM($G9:O9)</f>
        <v>0</v>
      </c>
      <c r="AT9" s="73">
        <f>SUM($G9:P9)</f>
        <v>0</v>
      </c>
      <c r="AU9" s="73">
        <f>SUM($G9:Q9)</f>
        <v>0</v>
      </c>
      <c r="AV9" s="73">
        <f>SUM($G9:R9)</f>
        <v>0</v>
      </c>
      <c r="AW9" s="73">
        <f>SUM($G9:S9)</f>
        <v>0</v>
      </c>
      <c r="AX9" s="73">
        <f>SUM($G9:T9)</f>
        <v>0</v>
      </c>
      <c r="AY9" s="73">
        <f>SUM($G9:U9)</f>
        <v>0</v>
      </c>
      <c r="AZ9" s="73">
        <f>SUM($G9:V9)</f>
        <v>0</v>
      </c>
      <c r="BA9" s="73">
        <f>SUM($G9:W9)</f>
        <v>0</v>
      </c>
      <c r="BB9" s="73">
        <f>SUM($G9:X9)</f>
        <v>0</v>
      </c>
      <c r="BC9" s="73">
        <f>SUM($G9:Y9)</f>
        <v>0</v>
      </c>
      <c r="BD9" s="73">
        <f>SUM($G9:Z9)</f>
        <v>0</v>
      </c>
      <c r="BE9" s="73">
        <f>SUM($G9:AA9)</f>
        <v>0</v>
      </c>
      <c r="BF9" s="73">
        <f>SUM($G9:AB9)</f>
        <v>0</v>
      </c>
      <c r="BG9" s="73">
        <f>SUM($G9:AC9)</f>
        <v>0</v>
      </c>
      <c r="BH9" s="73">
        <f>SUM($G9:AD9)</f>
        <v>0</v>
      </c>
      <c r="BI9" s="73">
        <f>SUM($G9:AE9)</f>
        <v>0</v>
      </c>
      <c r="BJ9" s="73">
        <f>SUM($G9:AF9)</f>
        <v>0</v>
      </c>
      <c r="BK9" s="73">
        <f>SUM($G9:AG9)</f>
        <v>0</v>
      </c>
      <c r="BL9" s="73">
        <f>SUM($G9:AH9)</f>
        <v>0</v>
      </c>
      <c r="BM9" s="73">
        <f>SUM($G9:AI9)</f>
        <v>0</v>
      </c>
      <c r="BN9" s="74">
        <f>SUM($G9:AJ9)</f>
        <v>0</v>
      </c>
      <c r="BO9" s="76">
        <f>IF(CU9=0,0,G9/(1+Vychodiská!$C$168)^'komunálny odpad'!CU9)</f>
        <v>0</v>
      </c>
      <c r="BP9" s="73">
        <f>IF(CV9=0,0,H9/(1+Vychodiská!$C$168)^'komunálny odpad'!CV9)</f>
        <v>0</v>
      </c>
      <c r="BQ9" s="73">
        <f>IF(CW9=0,0,I9/(1+Vychodiská!$C$168)^'komunálny odpad'!CW9)</f>
        <v>0</v>
      </c>
      <c r="BR9" s="73">
        <f>IF(CX9=0,0,J9/(1+Vychodiská!$C$168)^'komunálny odpad'!CX9)</f>
        <v>0</v>
      </c>
      <c r="BS9" s="73">
        <f>IF(CY9=0,0,K9/(1+Vychodiská!$C$168)^'komunálny odpad'!CY9)</f>
        <v>0</v>
      </c>
      <c r="BT9" s="73">
        <f>IF(CZ9=0,0,L9/(1+Vychodiská!$C$168)^'komunálny odpad'!CZ9)</f>
        <v>0</v>
      </c>
      <c r="BU9" s="73">
        <f>IF(DA9=0,0,M9/(1+Vychodiská!$C$168)^'komunálny odpad'!DA9)</f>
        <v>0</v>
      </c>
      <c r="BV9" s="73">
        <f>IF(DB9=0,0,N9/(1+Vychodiská!$C$168)^'komunálny odpad'!DB9)</f>
        <v>0</v>
      </c>
      <c r="BW9" s="73">
        <f>IF(DC9=0,0,O9/(1+Vychodiská!$C$168)^'komunálny odpad'!DC9)</f>
        <v>0</v>
      </c>
      <c r="BX9" s="73">
        <f>IF(DD9=0,0,P9/(1+Vychodiská!$C$168)^'komunálny odpad'!DD9)</f>
        <v>0</v>
      </c>
      <c r="BY9" s="73">
        <f>IF(DE9=0,0,Q9/(1+Vychodiská!$C$168)^'komunálny odpad'!DE9)</f>
        <v>0</v>
      </c>
      <c r="BZ9" s="73">
        <f>IF(DF9=0,0,R9/(1+Vychodiská!$C$168)^'komunálny odpad'!DF9)</f>
        <v>0</v>
      </c>
      <c r="CA9" s="73">
        <f>IF(DG9=0,0,S9/(1+Vychodiská!$C$168)^'komunálny odpad'!DG9)</f>
        <v>0</v>
      </c>
      <c r="CB9" s="73">
        <f>IF(DH9=0,0,T9/(1+Vychodiská!$C$168)^'komunálny odpad'!DH9)</f>
        <v>0</v>
      </c>
      <c r="CC9" s="73">
        <f>IF(DI9=0,0,U9/(1+Vychodiská!$C$168)^'komunálny odpad'!DI9)</f>
        <v>0</v>
      </c>
      <c r="CD9" s="73">
        <f>IF(DJ9=0,0,V9/(1+Vychodiská!$C$168)^'komunálny odpad'!DJ9)</f>
        <v>0</v>
      </c>
      <c r="CE9" s="73">
        <f>IF(DK9=0,0,W9/(1+Vychodiská!$C$168)^'komunálny odpad'!DK9)</f>
        <v>0</v>
      </c>
      <c r="CF9" s="73">
        <f>IF(DL9=0,0,X9/(1+Vychodiská!$C$168)^'komunálny odpad'!DL9)</f>
        <v>0</v>
      </c>
      <c r="CG9" s="73">
        <f>IF(DM9=0,0,Y9/(1+Vychodiská!$C$168)^'komunálny odpad'!DM9)</f>
        <v>0</v>
      </c>
      <c r="CH9" s="73">
        <f>IF(DN9=0,0,Z9/(1+Vychodiská!$C$168)^'komunálny odpad'!DN9)</f>
        <v>0</v>
      </c>
      <c r="CI9" s="73">
        <f>IF(DO9=0,0,AA9/(1+Vychodiská!$C$168)^'komunálny odpad'!DO9)</f>
        <v>0</v>
      </c>
      <c r="CJ9" s="73">
        <f>IF(DP9=0,0,AB9/(1+Vychodiská!$C$168)^'komunálny odpad'!DP9)</f>
        <v>0</v>
      </c>
      <c r="CK9" s="73">
        <f>IF(DQ9=0,0,AC9/(1+Vychodiská!$C$168)^'komunálny odpad'!DQ9)</f>
        <v>0</v>
      </c>
      <c r="CL9" s="73">
        <f>IF(DR9=0,0,AD9/(1+Vychodiská!$C$168)^'komunálny odpad'!DR9)</f>
        <v>0</v>
      </c>
      <c r="CM9" s="73">
        <f>IF(DS9=0,0,AE9/(1+Vychodiská!$C$168)^'komunálny odpad'!DS9)</f>
        <v>0</v>
      </c>
      <c r="CN9" s="73">
        <f>IF(DT9=0,0,AF9/(1+Vychodiská!$C$168)^'komunálny odpad'!DT9)</f>
        <v>0</v>
      </c>
      <c r="CO9" s="73">
        <f>IF(DU9=0,0,AG9/(1+Vychodiská!$C$168)^'komunálny odpad'!DU9)</f>
        <v>0</v>
      </c>
      <c r="CP9" s="73">
        <f>IF(DV9=0,0,AH9/(1+Vychodiská!$C$168)^'komunálny odpad'!DV9)</f>
        <v>0</v>
      </c>
      <c r="CQ9" s="73">
        <f>IF(DW9=0,0,AI9/(1+Vychodiská!$C$168)^'komunálny odpad'!DW9)</f>
        <v>0</v>
      </c>
      <c r="CR9" s="74">
        <f>IF(DX9=0,0,AJ9/(1+Vychodiská!$C$168)^'komunálny odpad'!DX9)</f>
        <v>0</v>
      </c>
      <c r="CS9" s="77">
        <f t="shared" si="4"/>
        <v>0</v>
      </c>
      <c r="CT9" s="73"/>
      <c r="CU9" s="78">
        <f t="shared" si="0"/>
        <v>3</v>
      </c>
      <c r="CV9" s="78">
        <f t="shared" ref="CV9:DX9" si="9">IF(CU9=0,0,IF(CV$2&gt;$D9,0,CU9+1))</f>
        <v>4</v>
      </c>
      <c r="CW9" s="78">
        <f t="shared" si="9"/>
        <v>5</v>
      </c>
      <c r="CX9" s="78">
        <f t="shared" si="9"/>
        <v>6</v>
      </c>
      <c r="CY9" s="78">
        <f t="shared" si="9"/>
        <v>7</v>
      </c>
      <c r="CZ9" s="78">
        <f t="shared" si="9"/>
        <v>8</v>
      </c>
      <c r="DA9" s="78">
        <f t="shared" si="9"/>
        <v>9</v>
      </c>
      <c r="DB9" s="78">
        <f t="shared" si="9"/>
        <v>10</v>
      </c>
      <c r="DC9" s="78">
        <f t="shared" si="9"/>
        <v>11</v>
      </c>
      <c r="DD9" s="78">
        <f t="shared" si="9"/>
        <v>12</v>
      </c>
      <c r="DE9" s="78">
        <f t="shared" si="9"/>
        <v>13</v>
      </c>
      <c r="DF9" s="78">
        <f t="shared" si="9"/>
        <v>14</v>
      </c>
      <c r="DG9" s="78">
        <f t="shared" si="9"/>
        <v>15</v>
      </c>
      <c r="DH9" s="78">
        <f t="shared" si="9"/>
        <v>16</v>
      </c>
      <c r="DI9" s="78">
        <f t="shared" si="9"/>
        <v>17</v>
      </c>
      <c r="DJ9" s="78">
        <f t="shared" si="9"/>
        <v>18</v>
      </c>
      <c r="DK9" s="78">
        <f t="shared" si="9"/>
        <v>19</v>
      </c>
      <c r="DL9" s="78">
        <f t="shared" si="9"/>
        <v>20</v>
      </c>
      <c r="DM9" s="78">
        <f t="shared" si="9"/>
        <v>21</v>
      </c>
      <c r="DN9" s="78">
        <f t="shared" si="9"/>
        <v>22</v>
      </c>
      <c r="DO9" s="78">
        <f t="shared" si="9"/>
        <v>23</v>
      </c>
      <c r="DP9" s="78">
        <f t="shared" si="9"/>
        <v>24</v>
      </c>
      <c r="DQ9" s="78">
        <f t="shared" si="9"/>
        <v>25</v>
      </c>
      <c r="DR9" s="78">
        <f t="shared" si="9"/>
        <v>26</v>
      </c>
      <c r="DS9" s="78">
        <f t="shared" si="9"/>
        <v>27</v>
      </c>
      <c r="DT9" s="78">
        <f t="shared" si="9"/>
        <v>28</v>
      </c>
      <c r="DU9" s="78">
        <f t="shared" si="9"/>
        <v>29</v>
      </c>
      <c r="DV9" s="78">
        <f t="shared" si="9"/>
        <v>30</v>
      </c>
      <c r="DW9" s="78">
        <f t="shared" si="9"/>
        <v>31</v>
      </c>
      <c r="DX9" s="79">
        <f t="shared" si="9"/>
        <v>32</v>
      </c>
    </row>
    <row r="10" spans="1:128" s="80" customFormat="1" ht="31" customHeight="1" x14ac:dyDescent="0.35">
      <c r="A10" s="70">
        <v>8</v>
      </c>
      <c r="B10" s="71" t="s">
        <v>0</v>
      </c>
      <c r="C10" s="71" t="str">
        <f>INDEX(Data!$D$3:$D$29,MATCH('komunálny odpad'!A10,Data!$A$3:$A$29,0))</f>
        <v>Modernizácia nadzemných častí primárnych napájačov SCZT</v>
      </c>
      <c r="D10" s="72">
        <f>INDEX(Data!$M$3:$M$29,MATCH('komunálny odpad'!A10,Data!$A$3:$A$29,0))</f>
        <v>20</v>
      </c>
      <c r="E10" s="72" t="str">
        <f>INDEX(Data!$J$3:$J$29,MATCH('komunálny odpad'!A10,Data!$A$3:$A$29,0))</f>
        <v>2023 - 2024</v>
      </c>
      <c r="F10" s="74">
        <f>INDEX(Data!$W$3:$W$29,MATCH('komunálny odpad'!A10,Data!$A$3:$A$29,0))</f>
        <v>0</v>
      </c>
      <c r="G10" s="73">
        <f>$F10*Vychodiská!$C$43</f>
        <v>0</v>
      </c>
      <c r="H10" s="73">
        <f>$F10*Vychodiská!$C$43</f>
        <v>0</v>
      </c>
      <c r="I10" s="73">
        <f>$F10*Vychodiská!$C$43</f>
        <v>0</v>
      </c>
      <c r="J10" s="73">
        <f>$F10*Vychodiská!$C$43</f>
        <v>0</v>
      </c>
      <c r="K10" s="73">
        <f>$F10*Vychodiská!$C$43</f>
        <v>0</v>
      </c>
      <c r="L10" s="73">
        <f>$F10*Vychodiská!$C$43</f>
        <v>0</v>
      </c>
      <c r="M10" s="73">
        <f>$F10*Vychodiská!$C$43</f>
        <v>0</v>
      </c>
      <c r="N10" s="73">
        <f>$F10*Vychodiská!$C$43</f>
        <v>0</v>
      </c>
      <c r="O10" s="73">
        <f>$F10*Vychodiská!$C$43</f>
        <v>0</v>
      </c>
      <c r="P10" s="73">
        <f>$F10*Vychodiská!$C$43</f>
        <v>0</v>
      </c>
      <c r="Q10" s="73">
        <f>$F10*Vychodiská!$C$43</f>
        <v>0</v>
      </c>
      <c r="R10" s="73">
        <f>$F10*Vychodiská!$C$43</f>
        <v>0</v>
      </c>
      <c r="S10" s="73">
        <f>$F10*Vychodiská!$C$43</f>
        <v>0</v>
      </c>
      <c r="T10" s="73">
        <f>$F10*Vychodiská!$C$43</f>
        <v>0</v>
      </c>
      <c r="U10" s="73">
        <f>$F10*Vychodiská!$C$43</f>
        <v>0</v>
      </c>
      <c r="V10" s="73">
        <f>$F10*Vychodiská!$C$43</f>
        <v>0</v>
      </c>
      <c r="W10" s="73">
        <f>$F10*Vychodiská!$C$43</f>
        <v>0</v>
      </c>
      <c r="X10" s="73">
        <f>$F10*Vychodiská!$C$43</f>
        <v>0</v>
      </c>
      <c r="Y10" s="73">
        <f>$F10*Vychodiská!$C$43</f>
        <v>0</v>
      </c>
      <c r="Z10" s="73">
        <f>$F10*Vychodiská!$C$43</f>
        <v>0</v>
      </c>
      <c r="AA10" s="73">
        <f>$F10*Vychodiská!$C$43</f>
        <v>0</v>
      </c>
      <c r="AB10" s="73">
        <f>$F10*Vychodiská!$C$43</f>
        <v>0</v>
      </c>
      <c r="AC10" s="73">
        <f>$F10*Vychodiská!$C$43</f>
        <v>0</v>
      </c>
      <c r="AD10" s="73">
        <f>$F10*Vychodiská!$C$43</f>
        <v>0</v>
      </c>
      <c r="AE10" s="73">
        <f>$F10*Vychodiská!$C$43</f>
        <v>0</v>
      </c>
      <c r="AF10" s="73">
        <f>$F10*Vychodiská!$C$43</f>
        <v>0</v>
      </c>
      <c r="AG10" s="73">
        <f>$F10*Vychodiská!$C$43</f>
        <v>0</v>
      </c>
      <c r="AH10" s="73">
        <f>$F10*Vychodiská!$C$43</f>
        <v>0</v>
      </c>
      <c r="AI10" s="73">
        <f>$F10*Vychodiská!$C$43</f>
        <v>0</v>
      </c>
      <c r="AJ10" s="74">
        <f>$F10*Vychodiská!$C$43</f>
        <v>0</v>
      </c>
      <c r="AK10" s="73">
        <f t="shared" si="2"/>
        <v>0</v>
      </c>
      <c r="AL10" s="73">
        <f>SUM($G10:H10)</f>
        <v>0</v>
      </c>
      <c r="AM10" s="73">
        <f>SUM($G10:I10)</f>
        <v>0</v>
      </c>
      <c r="AN10" s="73">
        <f>SUM($G10:J10)</f>
        <v>0</v>
      </c>
      <c r="AO10" s="73">
        <f>SUM($G10:K10)</f>
        <v>0</v>
      </c>
      <c r="AP10" s="73">
        <f>SUM($G10:L10)</f>
        <v>0</v>
      </c>
      <c r="AQ10" s="73">
        <f>SUM($G10:M10)</f>
        <v>0</v>
      </c>
      <c r="AR10" s="73">
        <f>SUM($G10:N10)</f>
        <v>0</v>
      </c>
      <c r="AS10" s="73">
        <f>SUM($G10:O10)</f>
        <v>0</v>
      </c>
      <c r="AT10" s="73">
        <f>SUM($G10:P10)</f>
        <v>0</v>
      </c>
      <c r="AU10" s="73">
        <f>SUM($G10:Q10)</f>
        <v>0</v>
      </c>
      <c r="AV10" s="73">
        <f>SUM($G10:R10)</f>
        <v>0</v>
      </c>
      <c r="AW10" s="73">
        <f>SUM($G10:S10)</f>
        <v>0</v>
      </c>
      <c r="AX10" s="73">
        <f>SUM($G10:T10)</f>
        <v>0</v>
      </c>
      <c r="AY10" s="73">
        <f>SUM($G10:U10)</f>
        <v>0</v>
      </c>
      <c r="AZ10" s="73">
        <f>SUM($G10:V10)</f>
        <v>0</v>
      </c>
      <c r="BA10" s="73">
        <f>SUM($G10:W10)</f>
        <v>0</v>
      </c>
      <c r="BB10" s="73">
        <f>SUM($G10:X10)</f>
        <v>0</v>
      </c>
      <c r="BC10" s="73">
        <f>SUM($G10:Y10)</f>
        <v>0</v>
      </c>
      <c r="BD10" s="73">
        <f>SUM($G10:Z10)</f>
        <v>0</v>
      </c>
      <c r="BE10" s="73">
        <f>SUM($G10:AA10)</f>
        <v>0</v>
      </c>
      <c r="BF10" s="73">
        <f>SUM($G10:AB10)</f>
        <v>0</v>
      </c>
      <c r="BG10" s="73">
        <f>SUM($G10:AC10)</f>
        <v>0</v>
      </c>
      <c r="BH10" s="73">
        <f>SUM($G10:AD10)</f>
        <v>0</v>
      </c>
      <c r="BI10" s="73">
        <f>SUM($G10:AE10)</f>
        <v>0</v>
      </c>
      <c r="BJ10" s="73">
        <f>SUM($G10:AF10)</f>
        <v>0</v>
      </c>
      <c r="BK10" s="73">
        <f>SUM($G10:AG10)</f>
        <v>0</v>
      </c>
      <c r="BL10" s="73">
        <f>SUM($G10:AH10)</f>
        <v>0</v>
      </c>
      <c r="BM10" s="73">
        <f>SUM($G10:AI10)</f>
        <v>0</v>
      </c>
      <c r="BN10" s="74">
        <f>SUM($G10:AJ10)</f>
        <v>0</v>
      </c>
      <c r="BO10" s="76">
        <f>IF(CU10=0,0,G10/(1+Vychodiská!$C$168)^'komunálny odpad'!CU10)</f>
        <v>0</v>
      </c>
      <c r="BP10" s="73">
        <f>IF(CV10=0,0,H10/(1+Vychodiská!$C$168)^'komunálny odpad'!CV10)</f>
        <v>0</v>
      </c>
      <c r="BQ10" s="73">
        <f>IF(CW10=0,0,I10/(1+Vychodiská!$C$168)^'komunálny odpad'!CW10)</f>
        <v>0</v>
      </c>
      <c r="BR10" s="73">
        <f>IF(CX10=0,0,J10/(1+Vychodiská!$C$168)^'komunálny odpad'!CX10)</f>
        <v>0</v>
      </c>
      <c r="BS10" s="73">
        <f>IF(CY10=0,0,K10/(1+Vychodiská!$C$168)^'komunálny odpad'!CY10)</f>
        <v>0</v>
      </c>
      <c r="BT10" s="73">
        <f>IF(CZ10=0,0,L10/(1+Vychodiská!$C$168)^'komunálny odpad'!CZ10)</f>
        <v>0</v>
      </c>
      <c r="BU10" s="73">
        <f>IF(DA10=0,0,M10/(1+Vychodiská!$C$168)^'komunálny odpad'!DA10)</f>
        <v>0</v>
      </c>
      <c r="BV10" s="73">
        <f>IF(DB10=0,0,N10/(1+Vychodiská!$C$168)^'komunálny odpad'!DB10)</f>
        <v>0</v>
      </c>
      <c r="BW10" s="73">
        <f>IF(DC10=0,0,O10/(1+Vychodiská!$C$168)^'komunálny odpad'!DC10)</f>
        <v>0</v>
      </c>
      <c r="BX10" s="73">
        <f>IF(DD10=0,0,P10/(1+Vychodiská!$C$168)^'komunálny odpad'!DD10)</f>
        <v>0</v>
      </c>
      <c r="BY10" s="73">
        <f>IF(DE10=0,0,Q10/(1+Vychodiská!$C$168)^'komunálny odpad'!DE10)</f>
        <v>0</v>
      </c>
      <c r="BZ10" s="73">
        <f>IF(DF10=0,0,R10/(1+Vychodiská!$C$168)^'komunálny odpad'!DF10)</f>
        <v>0</v>
      </c>
      <c r="CA10" s="73">
        <f>IF(DG10=0,0,S10/(1+Vychodiská!$C$168)^'komunálny odpad'!DG10)</f>
        <v>0</v>
      </c>
      <c r="CB10" s="73">
        <f>IF(DH10=0,0,T10/(1+Vychodiská!$C$168)^'komunálny odpad'!DH10)</f>
        <v>0</v>
      </c>
      <c r="CC10" s="73">
        <f>IF(DI10=0,0,U10/(1+Vychodiská!$C$168)^'komunálny odpad'!DI10)</f>
        <v>0</v>
      </c>
      <c r="CD10" s="73">
        <f>IF(DJ10=0,0,V10/(1+Vychodiská!$C$168)^'komunálny odpad'!DJ10)</f>
        <v>0</v>
      </c>
      <c r="CE10" s="73">
        <f>IF(DK10=0,0,W10/(1+Vychodiská!$C$168)^'komunálny odpad'!DK10)</f>
        <v>0</v>
      </c>
      <c r="CF10" s="73">
        <f>IF(DL10=0,0,X10/(1+Vychodiská!$C$168)^'komunálny odpad'!DL10)</f>
        <v>0</v>
      </c>
      <c r="CG10" s="73">
        <f>IF(DM10=0,0,Y10/(1+Vychodiská!$C$168)^'komunálny odpad'!DM10)</f>
        <v>0</v>
      </c>
      <c r="CH10" s="73">
        <f>IF(DN10=0,0,Z10/(1+Vychodiská!$C$168)^'komunálny odpad'!DN10)</f>
        <v>0</v>
      </c>
      <c r="CI10" s="73">
        <f>IF(DO10=0,0,AA10/(1+Vychodiská!$C$168)^'komunálny odpad'!DO10)</f>
        <v>0</v>
      </c>
      <c r="CJ10" s="73">
        <f>IF(DP10=0,0,AB10/(1+Vychodiská!$C$168)^'komunálny odpad'!DP10)</f>
        <v>0</v>
      </c>
      <c r="CK10" s="73">
        <f>IF(DQ10=0,0,AC10/(1+Vychodiská!$C$168)^'komunálny odpad'!DQ10)</f>
        <v>0</v>
      </c>
      <c r="CL10" s="73">
        <f>IF(DR10=0,0,AD10/(1+Vychodiská!$C$168)^'komunálny odpad'!DR10)</f>
        <v>0</v>
      </c>
      <c r="CM10" s="73">
        <f>IF(DS10=0,0,AE10/(1+Vychodiská!$C$168)^'komunálny odpad'!DS10)</f>
        <v>0</v>
      </c>
      <c r="CN10" s="73">
        <f>IF(DT10=0,0,AF10/(1+Vychodiská!$C$168)^'komunálny odpad'!DT10)</f>
        <v>0</v>
      </c>
      <c r="CO10" s="73">
        <f>IF(DU10=0,0,AG10/(1+Vychodiská!$C$168)^'komunálny odpad'!DU10)</f>
        <v>0</v>
      </c>
      <c r="CP10" s="73">
        <f>IF(DV10=0,0,AH10/(1+Vychodiská!$C$168)^'komunálny odpad'!DV10)</f>
        <v>0</v>
      </c>
      <c r="CQ10" s="73">
        <f>IF(DW10=0,0,AI10/(1+Vychodiská!$C$168)^'komunálny odpad'!DW10)</f>
        <v>0</v>
      </c>
      <c r="CR10" s="74">
        <f>IF(DX10=0,0,AJ10/(1+Vychodiská!$C$168)^'komunálny odpad'!DX10)</f>
        <v>0</v>
      </c>
      <c r="CS10" s="77">
        <f t="shared" si="4"/>
        <v>0</v>
      </c>
      <c r="CT10" s="73"/>
      <c r="CU10" s="78">
        <f t="shared" si="0"/>
        <v>3</v>
      </c>
      <c r="CV10" s="78">
        <f t="shared" ref="CV10:DX10" si="10">IF(CU10=0,0,IF(CV$2&gt;$D10,0,CU10+1))</f>
        <v>4</v>
      </c>
      <c r="CW10" s="78">
        <f t="shared" si="10"/>
        <v>5</v>
      </c>
      <c r="CX10" s="78">
        <f t="shared" si="10"/>
        <v>6</v>
      </c>
      <c r="CY10" s="78">
        <f t="shared" si="10"/>
        <v>7</v>
      </c>
      <c r="CZ10" s="78">
        <f t="shared" si="10"/>
        <v>8</v>
      </c>
      <c r="DA10" s="78">
        <f t="shared" si="10"/>
        <v>9</v>
      </c>
      <c r="DB10" s="78">
        <f t="shared" si="10"/>
        <v>10</v>
      </c>
      <c r="DC10" s="78">
        <f t="shared" si="10"/>
        <v>11</v>
      </c>
      <c r="DD10" s="78">
        <f t="shared" si="10"/>
        <v>12</v>
      </c>
      <c r="DE10" s="78">
        <f t="shared" si="10"/>
        <v>13</v>
      </c>
      <c r="DF10" s="78">
        <f t="shared" si="10"/>
        <v>14</v>
      </c>
      <c r="DG10" s="78">
        <f t="shared" si="10"/>
        <v>15</v>
      </c>
      <c r="DH10" s="78">
        <f t="shared" si="10"/>
        <v>16</v>
      </c>
      <c r="DI10" s="78">
        <f t="shared" si="10"/>
        <v>17</v>
      </c>
      <c r="DJ10" s="78">
        <f t="shared" si="10"/>
        <v>18</v>
      </c>
      <c r="DK10" s="78">
        <f t="shared" si="10"/>
        <v>19</v>
      </c>
      <c r="DL10" s="78">
        <f t="shared" si="10"/>
        <v>20</v>
      </c>
      <c r="DM10" s="78">
        <f t="shared" si="10"/>
        <v>21</v>
      </c>
      <c r="DN10" s="78">
        <f t="shared" si="10"/>
        <v>22</v>
      </c>
      <c r="DO10" s="78">
        <f t="shared" si="10"/>
        <v>0</v>
      </c>
      <c r="DP10" s="78">
        <f t="shared" si="10"/>
        <v>0</v>
      </c>
      <c r="DQ10" s="78">
        <f t="shared" si="10"/>
        <v>0</v>
      </c>
      <c r="DR10" s="78">
        <f t="shared" si="10"/>
        <v>0</v>
      </c>
      <c r="DS10" s="78">
        <f t="shared" si="10"/>
        <v>0</v>
      </c>
      <c r="DT10" s="78">
        <f t="shared" si="10"/>
        <v>0</v>
      </c>
      <c r="DU10" s="78">
        <f t="shared" si="10"/>
        <v>0</v>
      </c>
      <c r="DV10" s="78">
        <f t="shared" si="10"/>
        <v>0</v>
      </c>
      <c r="DW10" s="78">
        <f t="shared" si="10"/>
        <v>0</v>
      </c>
      <c r="DX10" s="79">
        <f t="shared" si="10"/>
        <v>0</v>
      </c>
    </row>
    <row r="11" spans="1:128" s="80" customFormat="1" ht="31" customHeight="1" x14ac:dyDescent="0.35">
      <c r="A11" s="70">
        <v>9</v>
      </c>
      <c r="B11" s="71" t="s">
        <v>0</v>
      </c>
      <c r="C11" s="71" t="str">
        <f>INDEX(Data!$D$3:$D$29,MATCH('komunálny odpad'!A11,Data!$A$3:$A$29,0))</f>
        <v>2. časť  - Modernizácia nadzemných častí primárnych napájačov SCZT</v>
      </c>
      <c r="D11" s="72">
        <f>INDEX(Data!$M$3:$M$29,MATCH('komunálny odpad'!A11,Data!$A$3:$A$29,0))</f>
        <v>20</v>
      </c>
      <c r="E11" s="72" t="str">
        <f>INDEX(Data!$J$3:$J$29,MATCH('komunálny odpad'!A11,Data!$A$3:$A$29,0))</f>
        <v>2023 - 2024</v>
      </c>
      <c r="F11" s="74">
        <f>INDEX(Data!$W$3:$W$29,MATCH('komunálny odpad'!A11,Data!$A$3:$A$29,0))</f>
        <v>0</v>
      </c>
      <c r="G11" s="73">
        <f>$F11*Vychodiská!$C$43</f>
        <v>0</v>
      </c>
      <c r="H11" s="73">
        <f>$F11*Vychodiská!$C$43</f>
        <v>0</v>
      </c>
      <c r="I11" s="73">
        <f>$F11*Vychodiská!$C$43</f>
        <v>0</v>
      </c>
      <c r="J11" s="73">
        <f>$F11*Vychodiská!$C$43</f>
        <v>0</v>
      </c>
      <c r="K11" s="73">
        <f>$F11*Vychodiská!$C$43</f>
        <v>0</v>
      </c>
      <c r="L11" s="73">
        <f>$F11*Vychodiská!$C$43</f>
        <v>0</v>
      </c>
      <c r="M11" s="73">
        <f>$F11*Vychodiská!$C$43</f>
        <v>0</v>
      </c>
      <c r="N11" s="73">
        <f>$F11*Vychodiská!$C$43</f>
        <v>0</v>
      </c>
      <c r="O11" s="73">
        <f>$F11*Vychodiská!$C$43</f>
        <v>0</v>
      </c>
      <c r="P11" s="73">
        <f>$F11*Vychodiská!$C$43</f>
        <v>0</v>
      </c>
      <c r="Q11" s="73">
        <f>$F11*Vychodiská!$C$43</f>
        <v>0</v>
      </c>
      <c r="R11" s="73">
        <f>$F11*Vychodiská!$C$43</f>
        <v>0</v>
      </c>
      <c r="S11" s="73">
        <f>$F11*Vychodiská!$C$43</f>
        <v>0</v>
      </c>
      <c r="T11" s="73">
        <f>$F11*Vychodiská!$C$43</f>
        <v>0</v>
      </c>
      <c r="U11" s="73">
        <f>$F11*Vychodiská!$C$43</f>
        <v>0</v>
      </c>
      <c r="V11" s="73">
        <f>$F11*Vychodiská!$C$43</f>
        <v>0</v>
      </c>
      <c r="W11" s="73">
        <f>$F11*Vychodiská!$C$43</f>
        <v>0</v>
      </c>
      <c r="X11" s="73">
        <f>$F11*Vychodiská!$C$43</f>
        <v>0</v>
      </c>
      <c r="Y11" s="73">
        <f>$F11*Vychodiská!$C$43</f>
        <v>0</v>
      </c>
      <c r="Z11" s="73">
        <f>$F11*Vychodiská!$C$43</f>
        <v>0</v>
      </c>
      <c r="AA11" s="73">
        <f>$F11*Vychodiská!$C$43</f>
        <v>0</v>
      </c>
      <c r="AB11" s="73">
        <f>$F11*Vychodiská!$C$43</f>
        <v>0</v>
      </c>
      <c r="AC11" s="73">
        <f>$F11*Vychodiská!$C$43</f>
        <v>0</v>
      </c>
      <c r="AD11" s="73">
        <f>$F11*Vychodiská!$C$43</f>
        <v>0</v>
      </c>
      <c r="AE11" s="73">
        <f>$F11*Vychodiská!$C$43</f>
        <v>0</v>
      </c>
      <c r="AF11" s="73">
        <f>$F11*Vychodiská!$C$43</f>
        <v>0</v>
      </c>
      <c r="AG11" s="73">
        <f>$F11*Vychodiská!$C$43</f>
        <v>0</v>
      </c>
      <c r="AH11" s="73">
        <f>$F11*Vychodiská!$C$43</f>
        <v>0</v>
      </c>
      <c r="AI11" s="73">
        <f>$F11*Vychodiská!$C$43</f>
        <v>0</v>
      </c>
      <c r="AJ11" s="74">
        <f>$F11*Vychodiská!$C$43</f>
        <v>0</v>
      </c>
      <c r="AK11" s="73">
        <f t="shared" si="2"/>
        <v>0</v>
      </c>
      <c r="AL11" s="73">
        <f>SUM($G11:H11)</f>
        <v>0</v>
      </c>
      <c r="AM11" s="73">
        <f>SUM($G11:I11)</f>
        <v>0</v>
      </c>
      <c r="AN11" s="73">
        <f>SUM($G11:J11)</f>
        <v>0</v>
      </c>
      <c r="AO11" s="73">
        <f>SUM($G11:K11)</f>
        <v>0</v>
      </c>
      <c r="AP11" s="73">
        <f>SUM($G11:L11)</f>
        <v>0</v>
      </c>
      <c r="AQ11" s="73">
        <f>SUM($G11:M11)</f>
        <v>0</v>
      </c>
      <c r="AR11" s="73">
        <f>SUM($G11:N11)</f>
        <v>0</v>
      </c>
      <c r="AS11" s="73">
        <f>SUM($G11:O11)</f>
        <v>0</v>
      </c>
      <c r="AT11" s="73">
        <f>SUM($G11:P11)</f>
        <v>0</v>
      </c>
      <c r="AU11" s="73">
        <f>SUM($G11:Q11)</f>
        <v>0</v>
      </c>
      <c r="AV11" s="73">
        <f>SUM($G11:R11)</f>
        <v>0</v>
      </c>
      <c r="AW11" s="73">
        <f>SUM($G11:S11)</f>
        <v>0</v>
      </c>
      <c r="AX11" s="73">
        <f>SUM($G11:T11)</f>
        <v>0</v>
      </c>
      <c r="AY11" s="73">
        <f>SUM($G11:U11)</f>
        <v>0</v>
      </c>
      <c r="AZ11" s="73">
        <f>SUM($G11:V11)</f>
        <v>0</v>
      </c>
      <c r="BA11" s="73">
        <f>SUM($G11:W11)</f>
        <v>0</v>
      </c>
      <c r="BB11" s="73">
        <f>SUM($G11:X11)</f>
        <v>0</v>
      </c>
      <c r="BC11" s="73">
        <f>SUM($G11:Y11)</f>
        <v>0</v>
      </c>
      <c r="BD11" s="73">
        <f>SUM($G11:Z11)</f>
        <v>0</v>
      </c>
      <c r="BE11" s="73">
        <f>SUM($G11:AA11)</f>
        <v>0</v>
      </c>
      <c r="BF11" s="73">
        <f>SUM($G11:AB11)</f>
        <v>0</v>
      </c>
      <c r="BG11" s="73">
        <f>SUM($G11:AC11)</f>
        <v>0</v>
      </c>
      <c r="BH11" s="73">
        <f>SUM($G11:AD11)</f>
        <v>0</v>
      </c>
      <c r="BI11" s="73">
        <f>SUM($G11:AE11)</f>
        <v>0</v>
      </c>
      <c r="BJ11" s="73">
        <f>SUM($G11:AF11)</f>
        <v>0</v>
      </c>
      <c r="BK11" s="73">
        <f>SUM($G11:AG11)</f>
        <v>0</v>
      </c>
      <c r="BL11" s="73">
        <f>SUM($G11:AH11)</f>
        <v>0</v>
      </c>
      <c r="BM11" s="73">
        <f>SUM($G11:AI11)</f>
        <v>0</v>
      </c>
      <c r="BN11" s="74">
        <f>SUM($G11:AJ11)</f>
        <v>0</v>
      </c>
      <c r="BO11" s="76">
        <f>IF(CU11=0,0,G11/(1+Vychodiská!$C$168)^'komunálny odpad'!CU11)</f>
        <v>0</v>
      </c>
      <c r="BP11" s="73">
        <f>IF(CV11=0,0,H11/(1+Vychodiská!$C$168)^'komunálny odpad'!CV11)</f>
        <v>0</v>
      </c>
      <c r="BQ11" s="73">
        <f>IF(CW11=0,0,I11/(1+Vychodiská!$C$168)^'komunálny odpad'!CW11)</f>
        <v>0</v>
      </c>
      <c r="BR11" s="73">
        <f>IF(CX11=0,0,J11/(1+Vychodiská!$C$168)^'komunálny odpad'!CX11)</f>
        <v>0</v>
      </c>
      <c r="BS11" s="73">
        <f>IF(CY11=0,0,K11/(1+Vychodiská!$C$168)^'komunálny odpad'!CY11)</f>
        <v>0</v>
      </c>
      <c r="BT11" s="73">
        <f>IF(CZ11=0,0,L11/(1+Vychodiská!$C$168)^'komunálny odpad'!CZ11)</f>
        <v>0</v>
      </c>
      <c r="BU11" s="73">
        <f>IF(DA11=0,0,M11/(1+Vychodiská!$C$168)^'komunálny odpad'!DA11)</f>
        <v>0</v>
      </c>
      <c r="BV11" s="73">
        <f>IF(DB11=0,0,N11/(1+Vychodiská!$C$168)^'komunálny odpad'!DB11)</f>
        <v>0</v>
      </c>
      <c r="BW11" s="73">
        <f>IF(DC11=0,0,O11/(1+Vychodiská!$C$168)^'komunálny odpad'!DC11)</f>
        <v>0</v>
      </c>
      <c r="BX11" s="73">
        <f>IF(DD11=0,0,P11/(1+Vychodiská!$C$168)^'komunálny odpad'!DD11)</f>
        <v>0</v>
      </c>
      <c r="BY11" s="73">
        <f>IF(DE11=0,0,Q11/(1+Vychodiská!$C$168)^'komunálny odpad'!DE11)</f>
        <v>0</v>
      </c>
      <c r="BZ11" s="73">
        <f>IF(DF11=0,0,R11/(1+Vychodiská!$C$168)^'komunálny odpad'!DF11)</f>
        <v>0</v>
      </c>
      <c r="CA11" s="73">
        <f>IF(DG11=0,0,S11/(1+Vychodiská!$C$168)^'komunálny odpad'!DG11)</f>
        <v>0</v>
      </c>
      <c r="CB11" s="73">
        <f>IF(DH11=0,0,T11/(1+Vychodiská!$C$168)^'komunálny odpad'!DH11)</f>
        <v>0</v>
      </c>
      <c r="CC11" s="73">
        <f>IF(DI11=0,0,U11/(1+Vychodiská!$C$168)^'komunálny odpad'!DI11)</f>
        <v>0</v>
      </c>
      <c r="CD11" s="73">
        <f>IF(DJ11=0,0,V11/(1+Vychodiská!$C$168)^'komunálny odpad'!DJ11)</f>
        <v>0</v>
      </c>
      <c r="CE11" s="73">
        <f>IF(DK11=0,0,W11/(1+Vychodiská!$C$168)^'komunálny odpad'!DK11)</f>
        <v>0</v>
      </c>
      <c r="CF11" s="73">
        <f>IF(DL11=0,0,X11/(1+Vychodiská!$C$168)^'komunálny odpad'!DL11)</f>
        <v>0</v>
      </c>
      <c r="CG11" s="73">
        <f>IF(DM11=0,0,Y11/(1+Vychodiská!$C$168)^'komunálny odpad'!DM11)</f>
        <v>0</v>
      </c>
      <c r="CH11" s="73">
        <f>IF(DN11=0,0,Z11/(1+Vychodiská!$C$168)^'komunálny odpad'!DN11)</f>
        <v>0</v>
      </c>
      <c r="CI11" s="73">
        <f>IF(DO11=0,0,AA11/(1+Vychodiská!$C$168)^'komunálny odpad'!DO11)</f>
        <v>0</v>
      </c>
      <c r="CJ11" s="73">
        <f>IF(DP11=0,0,AB11/(1+Vychodiská!$C$168)^'komunálny odpad'!DP11)</f>
        <v>0</v>
      </c>
      <c r="CK11" s="73">
        <f>IF(DQ11=0,0,AC11/(1+Vychodiská!$C$168)^'komunálny odpad'!DQ11)</f>
        <v>0</v>
      </c>
      <c r="CL11" s="73">
        <f>IF(DR11=0,0,AD11/(1+Vychodiská!$C$168)^'komunálny odpad'!DR11)</f>
        <v>0</v>
      </c>
      <c r="CM11" s="73">
        <f>IF(DS11=0,0,AE11/(1+Vychodiská!$C$168)^'komunálny odpad'!DS11)</f>
        <v>0</v>
      </c>
      <c r="CN11" s="73">
        <f>IF(DT11=0,0,AF11/(1+Vychodiská!$C$168)^'komunálny odpad'!DT11)</f>
        <v>0</v>
      </c>
      <c r="CO11" s="73">
        <f>IF(DU11=0,0,AG11/(1+Vychodiská!$C$168)^'komunálny odpad'!DU11)</f>
        <v>0</v>
      </c>
      <c r="CP11" s="73">
        <f>IF(DV11=0,0,AH11/(1+Vychodiská!$C$168)^'komunálny odpad'!DV11)</f>
        <v>0</v>
      </c>
      <c r="CQ11" s="73">
        <f>IF(DW11=0,0,AI11/(1+Vychodiská!$C$168)^'komunálny odpad'!DW11)</f>
        <v>0</v>
      </c>
      <c r="CR11" s="74">
        <f>IF(DX11=0,0,AJ11/(1+Vychodiská!$C$168)^'komunálny odpad'!DX11)</f>
        <v>0</v>
      </c>
      <c r="CS11" s="77">
        <f t="shared" si="4"/>
        <v>0</v>
      </c>
      <c r="CT11" s="73"/>
      <c r="CU11" s="78">
        <f t="shared" si="0"/>
        <v>3</v>
      </c>
      <c r="CV11" s="78">
        <f t="shared" ref="CV11:DX11" si="11">IF(CU11=0,0,IF(CV$2&gt;$D11,0,CU11+1))</f>
        <v>4</v>
      </c>
      <c r="CW11" s="78">
        <f t="shared" si="11"/>
        <v>5</v>
      </c>
      <c r="CX11" s="78">
        <f t="shared" si="11"/>
        <v>6</v>
      </c>
      <c r="CY11" s="78">
        <f t="shared" si="11"/>
        <v>7</v>
      </c>
      <c r="CZ11" s="78">
        <f t="shared" si="11"/>
        <v>8</v>
      </c>
      <c r="DA11" s="78">
        <f t="shared" si="11"/>
        <v>9</v>
      </c>
      <c r="DB11" s="78">
        <f t="shared" si="11"/>
        <v>10</v>
      </c>
      <c r="DC11" s="78">
        <f t="shared" si="11"/>
        <v>11</v>
      </c>
      <c r="DD11" s="78">
        <f t="shared" si="11"/>
        <v>12</v>
      </c>
      <c r="DE11" s="78">
        <f t="shared" si="11"/>
        <v>13</v>
      </c>
      <c r="DF11" s="78">
        <f t="shared" si="11"/>
        <v>14</v>
      </c>
      <c r="DG11" s="78">
        <f t="shared" si="11"/>
        <v>15</v>
      </c>
      <c r="DH11" s="78">
        <f t="shared" si="11"/>
        <v>16</v>
      </c>
      <c r="DI11" s="78">
        <f t="shared" si="11"/>
        <v>17</v>
      </c>
      <c r="DJ11" s="78">
        <f t="shared" si="11"/>
        <v>18</v>
      </c>
      <c r="DK11" s="78">
        <f t="shared" si="11"/>
        <v>19</v>
      </c>
      <c r="DL11" s="78">
        <f t="shared" si="11"/>
        <v>20</v>
      </c>
      <c r="DM11" s="78">
        <f t="shared" si="11"/>
        <v>21</v>
      </c>
      <c r="DN11" s="78">
        <f t="shared" si="11"/>
        <v>22</v>
      </c>
      <c r="DO11" s="78">
        <f t="shared" si="11"/>
        <v>0</v>
      </c>
      <c r="DP11" s="78">
        <f t="shared" si="11"/>
        <v>0</v>
      </c>
      <c r="DQ11" s="78">
        <f t="shared" si="11"/>
        <v>0</v>
      </c>
      <c r="DR11" s="78">
        <f t="shared" si="11"/>
        <v>0</v>
      </c>
      <c r="DS11" s="78">
        <f t="shared" si="11"/>
        <v>0</v>
      </c>
      <c r="DT11" s="78">
        <f t="shared" si="11"/>
        <v>0</v>
      </c>
      <c r="DU11" s="78">
        <f t="shared" si="11"/>
        <v>0</v>
      </c>
      <c r="DV11" s="78">
        <f t="shared" si="11"/>
        <v>0</v>
      </c>
      <c r="DW11" s="78">
        <f t="shared" si="11"/>
        <v>0</v>
      </c>
      <c r="DX11" s="79">
        <f t="shared" si="11"/>
        <v>0</v>
      </c>
    </row>
    <row r="12" spans="1:128" s="80" customFormat="1" ht="31" customHeight="1" x14ac:dyDescent="0.35">
      <c r="A12" s="70">
        <v>10</v>
      </c>
      <c r="B12" s="71" t="s">
        <v>0</v>
      </c>
      <c r="C12" s="71" t="str">
        <f>INDEX(Data!$D$3:$D$29,MATCH('komunálny odpad'!A12,Data!$A$3:$A$29,0))</f>
        <v>Využitie geotermálnej energie v Košickej kotline</v>
      </c>
      <c r="D12" s="72">
        <f>INDEX(Data!$M$3:$M$29,MATCH('komunálny odpad'!A12,Data!$A$3:$A$29,0))</f>
        <v>40</v>
      </c>
      <c r="E12" s="72" t="str">
        <f>INDEX(Data!$J$3:$J$29,MATCH('komunálny odpad'!A12,Data!$A$3:$A$29,0))</f>
        <v>2022-2026</v>
      </c>
      <c r="F12" s="74">
        <f>INDEX(Data!$W$3:$W$29,MATCH('komunálny odpad'!A12,Data!$A$3:$A$29,0))</f>
        <v>0</v>
      </c>
      <c r="G12" s="73">
        <f>$F12*Vychodiská!$C$43</f>
        <v>0</v>
      </c>
      <c r="H12" s="73">
        <f>$F12*Vychodiská!$C$43</f>
        <v>0</v>
      </c>
      <c r="I12" s="73">
        <f>$F12*Vychodiská!$C$43</f>
        <v>0</v>
      </c>
      <c r="J12" s="73">
        <f>$F12*Vychodiská!$C$43</f>
        <v>0</v>
      </c>
      <c r="K12" s="73">
        <f>$F12*Vychodiská!$C$43</f>
        <v>0</v>
      </c>
      <c r="L12" s="73">
        <f>$F12*Vychodiská!$C$43</f>
        <v>0</v>
      </c>
      <c r="M12" s="73">
        <f>$F12*Vychodiská!$C$43</f>
        <v>0</v>
      </c>
      <c r="N12" s="73">
        <f>$F12*Vychodiská!$C$43</f>
        <v>0</v>
      </c>
      <c r="O12" s="73">
        <f>$F12*Vychodiská!$C$43</f>
        <v>0</v>
      </c>
      <c r="P12" s="73">
        <f>$F12*Vychodiská!$C$43</f>
        <v>0</v>
      </c>
      <c r="Q12" s="73">
        <f>$F12*Vychodiská!$C$43</f>
        <v>0</v>
      </c>
      <c r="R12" s="73">
        <f>$F12*Vychodiská!$C$43</f>
        <v>0</v>
      </c>
      <c r="S12" s="73">
        <f>$F12*Vychodiská!$C$43</f>
        <v>0</v>
      </c>
      <c r="T12" s="73">
        <f>$F12*Vychodiská!$C$43</f>
        <v>0</v>
      </c>
      <c r="U12" s="73">
        <f>$F12*Vychodiská!$C$43</f>
        <v>0</v>
      </c>
      <c r="V12" s="73">
        <f>$F12*Vychodiská!$C$43</f>
        <v>0</v>
      </c>
      <c r="W12" s="73">
        <f>$F12*Vychodiská!$C$43</f>
        <v>0</v>
      </c>
      <c r="X12" s="73">
        <f>$F12*Vychodiská!$C$43</f>
        <v>0</v>
      </c>
      <c r="Y12" s="73">
        <f>$F12*Vychodiská!$C$43</f>
        <v>0</v>
      </c>
      <c r="Z12" s="73">
        <f>$F12*Vychodiská!$C$43</f>
        <v>0</v>
      </c>
      <c r="AA12" s="73">
        <f>$F12*Vychodiská!$C$43</f>
        <v>0</v>
      </c>
      <c r="AB12" s="73">
        <f>$F12*Vychodiská!$C$43</f>
        <v>0</v>
      </c>
      <c r="AC12" s="73">
        <f>$F12*Vychodiská!$C$43</f>
        <v>0</v>
      </c>
      <c r="AD12" s="73">
        <f>$F12*Vychodiská!$C$43</f>
        <v>0</v>
      </c>
      <c r="AE12" s="73">
        <f>$F12*Vychodiská!$C$43</f>
        <v>0</v>
      </c>
      <c r="AF12" s="73">
        <f>$F12*Vychodiská!$C$43</f>
        <v>0</v>
      </c>
      <c r="AG12" s="73">
        <f>$F12*Vychodiská!$C$43</f>
        <v>0</v>
      </c>
      <c r="AH12" s="73">
        <f>$F12*Vychodiská!$C$43</f>
        <v>0</v>
      </c>
      <c r="AI12" s="73">
        <f>$F12*Vychodiská!$C$43</f>
        <v>0</v>
      </c>
      <c r="AJ12" s="74">
        <f>$F12*Vychodiská!$C$43</f>
        <v>0</v>
      </c>
      <c r="AK12" s="73">
        <f t="shared" si="2"/>
        <v>0</v>
      </c>
      <c r="AL12" s="73">
        <f>SUM($G12:H12)</f>
        <v>0</v>
      </c>
      <c r="AM12" s="73">
        <f>SUM($G12:I12)</f>
        <v>0</v>
      </c>
      <c r="AN12" s="73">
        <f>SUM($G12:J12)</f>
        <v>0</v>
      </c>
      <c r="AO12" s="73">
        <f>SUM($G12:K12)</f>
        <v>0</v>
      </c>
      <c r="AP12" s="73">
        <f>SUM($G12:L12)</f>
        <v>0</v>
      </c>
      <c r="AQ12" s="73">
        <f>SUM($G12:M12)</f>
        <v>0</v>
      </c>
      <c r="AR12" s="73">
        <f>SUM($G12:N12)</f>
        <v>0</v>
      </c>
      <c r="AS12" s="73">
        <f>SUM($G12:O12)</f>
        <v>0</v>
      </c>
      <c r="AT12" s="73">
        <f>SUM($G12:P12)</f>
        <v>0</v>
      </c>
      <c r="AU12" s="73">
        <f>SUM($G12:Q12)</f>
        <v>0</v>
      </c>
      <c r="AV12" s="73">
        <f>SUM($G12:R12)</f>
        <v>0</v>
      </c>
      <c r="AW12" s="73">
        <f>SUM($G12:S12)</f>
        <v>0</v>
      </c>
      <c r="AX12" s="73">
        <f>SUM($G12:T12)</f>
        <v>0</v>
      </c>
      <c r="AY12" s="73">
        <f>SUM($G12:U12)</f>
        <v>0</v>
      </c>
      <c r="AZ12" s="73">
        <f>SUM($G12:V12)</f>
        <v>0</v>
      </c>
      <c r="BA12" s="73">
        <f>SUM($G12:W12)</f>
        <v>0</v>
      </c>
      <c r="BB12" s="73">
        <f>SUM($G12:X12)</f>
        <v>0</v>
      </c>
      <c r="BC12" s="73">
        <f>SUM($G12:Y12)</f>
        <v>0</v>
      </c>
      <c r="BD12" s="73">
        <f>SUM($G12:Z12)</f>
        <v>0</v>
      </c>
      <c r="BE12" s="73">
        <f>SUM($G12:AA12)</f>
        <v>0</v>
      </c>
      <c r="BF12" s="73">
        <f>SUM($G12:AB12)</f>
        <v>0</v>
      </c>
      <c r="BG12" s="73">
        <f>SUM($G12:AC12)</f>
        <v>0</v>
      </c>
      <c r="BH12" s="73">
        <f>SUM($G12:AD12)</f>
        <v>0</v>
      </c>
      <c r="BI12" s="73">
        <f>SUM($G12:AE12)</f>
        <v>0</v>
      </c>
      <c r="BJ12" s="73">
        <f>SUM($G12:AF12)</f>
        <v>0</v>
      </c>
      <c r="BK12" s="73">
        <f>SUM($G12:AG12)</f>
        <v>0</v>
      </c>
      <c r="BL12" s="73">
        <f>SUM($G12:AH12)</f>
        <v>0</v>
      </c>
      <c r="BM12" s="73">
        <f>SUM($G12:AI12)</f>
        <v>0</v>
      </c>
      <c r="BN12" s="74">
        <f>SUM($G12:AJ12)</f>
        <v>0</v>
      </c>
      <c r="BO12" s="76">
        <f>IF(CU12=0,0,G12/(1+Vychodiská!$C$168)^'komunálny odpad'!CU12)</f>
        <v>0</v>
      </c>
      <c r="BP12" s="73">
        <f>IF(CV12=0,0,H12/(1+Vychodiská!$C$168)^'komunálny odpad'!CV12)</f>
        <v>0</v>
      </c>
      <c r="BQ12" s="73">
        <f>IF(CW12=0,0,I12/(1+Vychodiská!$C$168)^'komunálny odpad'!CW12)</f>
        <v>0</v>
      </c>
      <c r="BR12" s="73">
        <f>IF(CX12=0,0,J12/(1+Vychodiská!$C$168)^'komunálny odpad'!CX12)</f>
        <v>0</v>
      </c>
      <c r="BS12" s="73">
        <f>IF(CY12=0,0,K12/(1+Vychodiská!$C$168)^'komunálny odpad'!CY12)</f>
        <v>0</v>
      </c>
      <c r="BT12" s="73">
        <f>IF(CZ12=0,0,L12/(1+Vychodiská!$C$168)^'komunálny odpad'!CZ12)</f>
        <v>0</v>
      </c>
      <c r="BU12" s="73">
        <f>IF(DA12=0,0,M12/(1+Vychodiská!$C$168)^'komunálny odpad'!DA12)</f>
        <v>0</v>
      </c>
      <c r="BV12" s="73">
        <f>IF(DB12=0,0,N12/(1+Vychodiská!$C$168)^'komunálny odpad'!DB12)</f>
        <v>0</v>
      </c>
      <c r="BW12" s="73">
        <f>IF(DC12=0,0,O12/(1+Vychodiská!$C$168)^'komunálny odpad'!DC12)</f>
        <v>0</v>
      </c>
      <c r="BX12" s="73">
        <f>IF(DD12=0,0,P12/(1+Vychodiská!$C$168)^'komunálny odpad'!DD12)</f>
        <v>0</v>
      </c>
      <c r="BY12" s="73">
        <f>IF(DE12=0,0,Q12/(1+Vychodiská!$C$168)^'komunálny odpad'!DE12)</f>
        <v>0</v>
      </c>
      <c r="BZ12" s="73">
        <f>IF(DF12=0,0,R12/(1+Vychodiská!$C$168)^'komunálny odpad'!DF12)</f>
        <v>0</v>
      </c>
      <c r="CA12" s="73">
        <f>IF(DG12=0,0,S12/(1+Vychodiská!$C$168)^'komunálny odpad'!DG12)</f>
        <v>0</v>
      </c>
      <c r="CB12" s="73">
        <f>IF(DH12=0,0,T12/(1+Vychodiská!$C$168)^'komunálny odpad'!DH12)</f>
        <v>0</v>
      </c>
      <c r="CC12" s="73">
        <f>IF(DI12=0,0,U12/(1+Vychodiská!$C$168)^'komunálny odpad'!DI12)</f>
        <v>0</v>
      </c>
      <c r="CD12" s="73">
        <f>IF(DJ12=0,0,V12/(1+Vychodiská!$C$168)^'komunálny odpad'!DJ12)</f>
        <v>0</v>
      </c>
      <c r="CE12" s="73">
        <f>IF(DK12=0,0,W12/(1+Vychodiská!$C$168)^'komunálny odpad'!DK12)</f>
        <v>0</v>
      </c>
      <c r="CF12" s="73">
        <f>IF(DL12=0,0,X12/(1+Vychodiská!$C$168)^'komunálny odpad'!DL12)</f>
        <v>0</v>
      </c>
      <c r="CG12" s="73">
        <f>IF(DM12=0,0,Y12/(1+Vychodiská!$C$168)^'komunálny odpad'!DM12)</f>
        <v>0</v>
      </c>
      <c r="CH12" s="73">
        <f>IF(DN12=0,0,Z12/(1+Vychodiská!$C$168)^'komunálny odpad'!DN12)</f>
        <v>0</v>
      </c>
      <c r="CI12" s="73">
        <f>IF(DO12=0,0,AA12/(1+Vychodiská!$C$168)^'komunálny odpad'!DO12)</f>
        <v>0</v>
      </c>
      <c r="CJ12" s="73">
        <f>IF(DP12=0,0,AB12/(1+Vychodiská!$C$168)^'komunálny odpad'!DP12)</f>
        <v>0</v>
      </c>
      <c r="CK12" s="73">
        <f>IF(DQ12=0,0,AC12/(1+Vychodiská!$C$168)^'komunálny odpad'!DQ12)</f>
        <v>0</v>
      </c>
      <c r="CL12" s="73">
        <f>IF(DR12=0,0,AD12/(1+Vychodiská!$C$168)^'komunálny odpad'!DR12)</f>
        <v>0</v>
      </c>
      <c r="CM12" s="73">
        <f>IF(DS12=0,0,AE12/(1+Vychodiská!$C$168)^'komunálny odpad'!DS12)</f>
        <v>0</v>
      </c>
      <c r="CN12" s="73">
        <f>IF(DT12=0,0,AF12/(1+Vychodiská!$C$168)^'komunálny odpad'!DT12)</f>
        <v>0</v>
      </c>
      <c r="CO12" s="73">
        <f>IF(DU12=0,0,AG12/(1+Vychodiská!$C$168)^'komunálny odpad'!DU12)</f>
        <v>0</v>
      </c>
      <c r="CP12" s="73">
        <f>IF(DV12=0,0,AH12/(1+Vychodiská!$C$168)^'komunálny odpad'!DV12)</f>
        <v>0</v>
      </c>
      <c r="CQ12" s="73">
        <f>IF(DW12=0,0,AI12/(1+Vychodiská!$C$168)^'komunálny odpad'!DW12)</f>
        <v>0</v>
      </c>
      <c r="CR12" s="74">
        <f>IF(DX12=0,0,AJ12/(1+Vychodiská!$C$168)^'komunálny odpad'!DX12)</f>
        <v>0</v>
      </c>
      <c r="CS12" s="77">
        <f t="shared" si="4"/>
        <v>0</v>
      </c>
      <c r="CT12" s="73"/>
      <c r="CU12" s="78">
        <f t="shared" si="0"/>
        <v>6</v>
      </c>
      <c r="CV12" s="78">
        <f t="shared" ref="CV12:DX12" si="12">IF(CU12=0,0,IF(CV$2&gt;$D12,0,CU12+1))</f>
        <v>7</v>
      </c>
      <c r="CW12" s="78">
        <f t="shared" si="12"/>
        <v>8</v>
      </c>
      <c r="CX12" s="78">
        <f t="shared" si="12"/>
        <v>9</v>
      </c>
      <c r="CY12" s="78">
        <f t="shared" si="12"/>
        <v>10</v>
      </c>
      <c r="CZ12" s="78">
        <f t="shared" si="12"/>
        <v>11</v>
      </c>
      <c r="DA12" s="78">
        <f t="shared" si="12"/>
        <v>12</v>
      </c>
      <c r="DB12" s="78">
        <f t="shared" si="12"/>
        <v>13</v>
      </c>
      <c r="DC12" s="78">
        <f t="shared" si="12"/>
        <v>14</v>
      </c>
      <c r="DD12" s="78">
        <f t="shared" si="12"/>
        <v>15</v>
      </c>
      <c r="DE12" s="78">
        <f t="shared" si="12"/>
        <v>16</v>
      </c>
      <c r="DF12" s="78">
        <f t="shared" si="12"/>
        <v>17</v>
      </c>
      <c r="DG12" s="78">
        <f t="shared" si="12"/>
        <v>18</v>
      </c>
      <c r="DH12" s="78">
        <f t="shared" si="12"/>
        <v>19</v>
      </c>
      <c r="DI12" s="78">
        <f t="shared" si="12"/>
        <v>20</v>
      </c>
      <c r="DJ12" s="78">
        <f t="shared" si="12"/>
        <v>21</v>
      </c>
      <c r="DK12" s="78">
        <f t="shared" si="12"/>
        <v>22</v>
      </c>
      <c r="DL12" s="78">
        <f t="shared" si="12"/>
        <v>23</v>
      </c>
      <c r="DM12" s="78">
        <f t="shared" si="12"/>
        <v>24</v>
      </c>
      <c r="DN12" s="78">
        <f t="shared" si="12"/>
        <v>25</v>
      </c>
      <c r="DO12" s="78">
        <f t="shared" si="12"/>
        <v>26</v>
      </c>
      <c r="DP12" s="78">
        <f t="shared" si="12"/>
        <v>27</v>
      </c>
      <c r="DQ12" s="78">
        <f t="shared" si="12"/>
        <v>28</v>
      </c>
      <c r="DR12" s="78">
        <f t="shared" si="12"/>
        <v>29</v>
      </c>
      <c r="DS12" s="78">
        <f t="shared" si="12"/>
        <v>30</v>
      </c>
      <c r="DT12" s="78">
        <f t="shared" si="12"/>
        <v>31</v>
      </c>
      <c r="DU12" s="78">
        <f t="shared" si="12"/>
        <v>32</v>
      </c>
      <c r="DV12" s="78">
        <f t="shared" si="12"/>
        <v>33</v>
      </c>
      <c r="DW12" s="78">
        <f t="shared" si="12"/>
        <v>34</v>
      </c>
      <c r="DX12" s="79">
        <f t="shared" si="12"/>
        <v>35</v>
      </c>
    </row>
    <row r="13" spans="1:128" s="80" customFormat="1" ht="31" customHeight="1" x14ac:dyDescent="0.35">
      <c r="A13" s="70">
        <v>11</v>
      </c>
      <c r="B13" s="71" t="s">
        <v>0</v>
      </c>
      <c r="C13" s="71" t="str">
        <f>INDEX(Data!$D$3:$D$29,MATCH('komunálny odpad'!A13,Data!$A$3:$A$29,0))</f>
        <v>Akumulácia elektrickej energie (AEE)</v>
      </c>
      <c r="D13" s="72">
        <f>INDEX(Data!$M$3:$M$29,MATCH('komunálny odpad'!A13,Data!$A$3:$A$29,0))</f>
        <v>15</v>
      </c>
      <c r="E13" s="72" t="str">
        <f>INDEX(Data!$J$3:$J$29,MATCH('komunálny odpad'!A13,Data!$A$3:$A$29,0))</f>
        <v>2024-2025</v>
      </c>
      <c r="F13" s="74">
        <f>INDEX(Data!$W$3:$W$29,MATCH('komunálny odpad'!A13,Data!$A$3:$A$29,0))</f>
        <v>0</v>
      </c>
      <c r="G13" s="73">
        <f>$F13*Vychodiská!$C$43</f>
        <v>0</v>
      </c>
      <c r="H13" s="73">
        <f>$F13*Vychodiská!$C$43</f>
        <v>0</v>
      </c>
      <c r="I13" s="73">
        <f>$F13*Vychodiská!$C$43</f>
        <v>0</v>
      </c>
      <c r="J13" s="73">
        <f>$F13*Vychodiská!$C$43</f>
        <v>0</v>
      </c>
      <c r="K13" s="73">
        <f>$F13*Vychodiská!$C$43</f>
        <v>0</v>
      </c>
      <c r="L13" s="73">
        <f>$F13*Vychodiská!$C$43</f>
        <v>0</v>
      </c>
      <c r="M13" s="73">
        <f>$F13*Vychodiská!$C$43</f>
        <v>0</v>
      </c>
      <c r="N13" s="73">
        <f>$F13*Vychodiská!$C$43</f>
        <v>0</v>
      </c>
      <c r="O13" s="73">
        <f>$F13*Vychodiská!$C$43</f>
        <v>0</v>
      </c>
      <c r="P13" s="73">
        <f>$F13*Vychodiská!$C$43</f>
        <v>0</v>
      </c>
      <c r="Q13" s="73">
        <f>$F13*Vychodiská!$C$43</f>
        <v>0</v>
      </c>
      <c r="R13" s="73">
        <f>$F13*Vychodiská!$C$43</f>
        <v>0</v>
      </c>
      <c r="S13" s="73">
        <f>$F13*Vychodiská!$C$43</f>
        <v>0</v>
      </c>
      <c r="T13" s="73">
        <f>$F13*Vychodiská!$C$43</f>
        <v>0</v>
      </c>
      <c r="U13" s="73">
        <f>$F13*Vychodiská!$C$43</f>
        <v>0</v>
      </c>
      <c r="V13" s="73">
        <f>$F13*Vychodiská!$C$43</f>
        <v>0</v>
      </c>
      <c r="W13" s="73">
        <f>$F13*Vychodiská!$C$43</f>
        <v>0</v>
      </c>
      <c r="X13" s="73">
        <f>$F13*Vychodiská!$C$43</f>
        <v>0</v>
      </c>
      <c r="Y13" s="73">
        <f>$F13*Vychodiská!$C$43</f>
        <v>0</v>
      </c>
      <c r="Z13" s="73">
        <f>$F13*Vychodiská!$C$43</f>
        <v>0</v>
      </c>
      <c r="AA13" s="73">
        <f>$F13*Vychodiská!$C$43</f>
        <v>0</v>
      </c>
      <c r="AB13" s="73">
        <f>$F13*Vychodiská!$C$43</f>
        <v>0</v>
      </c>
      <c r="AC13" s="73">
        <f>$F13*Vychodiská!$C$43</f>
        <v>0</v>
      </c>
      <c r="AD13" s="73">
        <f>$F13*Vychodiská!$C$43</f>
        <v>0</v>
      </c>
      <c r="AE13" s="73">
        <f>$F13*Vychodiská!$C$43</f>
        <v>0</v>
      </c>
      <c r="AF13" s="73">
        <f>$F13*Vychodiská!$C$43</f>
        <v>0</v>
      </c>
      <c r="AG13" s="73">
        <f>$F13*Vychodiská!$C$43</f>
        <v>0</v>
      </c>
      <c r="AH13" s="73">
        <f>$F13*Vychodiská!$C$43</f>
        <v>0</v>
      </c>
      <c r="AI13" s="73">
        <f>$F13*Vychodiská!$C$43</f>
        <v>0</v>
      </c>
      <c r="AJ13" s="74">
        <f>$F13*Vychodiská!$C$43</f>
        <v>0</v>
      </c>
      <c r="AK13" s="73">
        <f t="shared" si="2"/>
        <v>0</v>
      </c>
      <c r="AL13" s="73">
        <f>SUM($G13:H13)</f>
        <v>0</v>
      </c>
      <c r="AM13" s="73">
        <f>SUM($G13:I13)</f>
        <v>0</v>
      </c>
      <c r="AN13" s="73">
        <f>SUM($G13:J13)</f>
        <v>0</v>
      </c>
      <c r="AO13" s="73">
        <f>SUM($G13:K13)</f>
        <v>0</v>
      </c>
      <c r="AP13" s="73">
        <f>SUM($G13:L13)</f>
        <v>0</v>
      </c>
      <c r="AQ13" s="73">
        <f>SUM($G13:M13)</f>
        <v>0</v>
      </c>
      <c r="AR13" s="73">
        <f>SUM($G13:N13)</f>
        <v>0</v>
      </c>
      <c r="AS13" s="73">
        <f>SUM($G13:O13)</f>
        <v>0</v>
      </c>
      <c r="AT13" s="73">
        <f>SUM($G13:P13)</f>
        <v>0</v>
      </c>
      <c r="AU13" s="73">
        <f>SUM($G13:Q13)</f>
        <v>0</v>
      </c>
      <c r="AV13" s="73">
        <f>SUM($G13:R13)</f>
        <v>0</v>
      </c>
      <c r="AW13" s="73">
        <f>SUM($G13:S13)</f>
        <v>0</v>
      </c>
      <c r="AX13" s="73">
        <f>SUM($G13:T13)</f>
        <v>0</v>
      </c>
      <c r="AY13" s="73">
        <f>SUM($G13:U13)</f>
        <v>0</v>
      </c>
      <c r="AZ13" s="73">
        <f>SUM($G13:V13)</f>
        <v>0</v>
      </c>
      <c r="BA13" s="73">
        <f>SUM($G13:W13)</f>
        <v>0</v>
      </c>
      <c r="BB13" s="73">
        <f>SUM($G13:X13)</f>
        <v>0</v>
      </c>
      <c r="BC13" s="73">
        <f>SUM($G13:Y13)</f>
        <v>0</v>
      </c>
      <c r="BD13" s="73">
        <f>SUM($G13:Z13)</f>
        <v>0</v>
      </c>
      <c r="BE13" s="73">
        <f>SUM($G13:AA13)</f>
        <v>0</v>
      </c>
      <c r="BF13" s="73">
        <f>SUM($G13:AB13)</f>
        <v>0</v>
      </c>
      <c r="BG13" s="73">
        <f>SUM($G13:AC13)</f>
        <v>0</v>
      </c>
      <c r="BH13" s="73">
        <f>SUM($G13:AD13)</f>
        <v>0</v>
      </c>
      <c r="BI13" s="73">
        <f>SUM($G13:AE13)</f>
        <v>0</v>
      </c>
      <c r="BJ13" s="73">
        <f>SUM($G13:AF13)</f>
        <v>0</v>
      </c>
      <c r="BK13" s="73">
        <f>SUM($G13:AG13)</f>
        <v>0</v>
      </c>
      <c r="BL13" s="73">
        <f>SUM($G13:AH13)</f>
        <v>0</v>
      </c>
      <c r="BM13" s="73">
        <f>SUM($G13:AI13)</f>
        <v>0</v>
      </c>
      <c r="BN13" s="74">
        <f>SUM($G13:AJ13)</f>
        <v>0</v>
      </c>
      <c r="BO13" s="76">
        <f>IF(CU13=0,0,G13/(1+Vychodiská!$C$168)^'komunálny odpad'!CU13)</f>
        <v>0</v>
      </c>
      <c r="BP13" s="73">
        <f>IF(CV13=0,0,H13/(1+Vychodiská!$C$168)^'komunálny odpad'!CV13)</f>
        <v>0</v>
      </c>
      <c r="BQ13" s="73">
        <f>IF(CW13=0,0,I13/(1+Vychodiská!$C$168)^'komunálny odpad'!CW13)</f>
        <v>0</v>
      </c>
      <c r="BR13" s="73">
        <f>IF(CX13=0,0,J13/(1+Vychodiská!$C$168)^'komunálny odpad'!CX13)</f>
        <v>0</v>
      </c>
      <c r="BS13" s="73">
        <f>IF(CY13=0,0,K13/(1+Vychodiská!$C$168)^'komunálny odpad'!CY13)</f>
        <v>0</v>
      </c>
      <c r="BT13" s="73">
        <f>IF(CZ13=0,0,L13/(1+Vychodiská!$C$168)^'komunálny odpad'!CZ13)</f>
        <v>0</v>
      </c>
      <c r="BU13" s="73">
        <f>IF(DA13=0,0,M13/(1+Vychodiská!$C$168)^'komunálny odpad'!DA13)</f>
        <v>0</v>
      </c>
      <c r="BV13" s="73">
        <f>IF(DB13=0,0,N13/(1+Vychodiská!$C$168)^'komunálny odpad'!DB13)</f>
        <v>0</v>
      </c>
      <c r="BW13" s="73">
        <f>IF(DC13=0,0,O13/(1+Vychodiská!$C$168)^'komunálny odpad'!DC13)</f>
        <v>0</v>
      </c>
      <c r="BX13" s="73">
        <f>IF(DD13=0,0,P13/(1+Vychodiská!$C$168)^'komunálny odpad'!DD13)</f>
        <v>0</v>
      </c>
      <c r="BY13" s="73">
        <f>IF(DE13=0,0,Q13/(1+Vychodiská!$C$168)^'komunálny odpad'!DE13)</f>
        <v>0</v>
      </c>
      <c r="BZ13" s="73">
        <f>IF(DF13=0,0,R13/(1+Vychodiská!$C$168)^'komunálny odpad'!DF13)</f>
        <v>0</v>
      </c>
      <c r="CA13" s="73">
        <f>IF(DG13=0,0,S13/(1+Vychodiská!$C$168)^'komunálny odpad'!DG13)</f>
        <v>0</v>
      </c>
      <c r="CB13" s="73">
        <f>IF(DH13=0,0,T13/(1+Vychodiská!$C$168)^'komunálny odpad'!DH13)</f>
        <v>0</v>
      </c>
      <c r="CC13" s="73">
        <f>IF(DI13=0,0,U13/(1+Vychodiská!$C$168)^'komunálny odpad'!DI13)</f>
        <v>0</v>
      </c>
      <c r="CD13" s="73">
        <f>IF(DJ13=0,0,V13/(1+Vychodiská!$C$168)^'komunálny odpad'!DJ13)</f>
        <v>0</v>
      </c>
      <c r="CE13" s="73">
        <f>IF(DK13=0,0,W13/(1+Vychodiská!$C$168)^'komunálny odpad'!DK13)</f>
        <v>0</v>
      </c>
      <c r="CF13" s="73">
        <f>IF(DL13=0,0,X13/(1+Vychodiská!$C$168)^'komunálny odpad'!DL13)</f>
        <v>0</v>
      </c>
      <c r="CG13" s="73">
        <f>IF(DM13=0,0,Y13/(1+Vychodiská!$C$168)^'komunálny odpad'!DM13)</f>
        <v>0</v>
      </c>
      <c r="CH13" s="73">
        <f>IF(DN13=0,0,Z13/(1+Vychodiská!$C$168)^'komunálny odpad'!DN13)</f>
        <v>0</v>
      </c>
      <c r="CI13" s="73">
        <f>IF(DO13=0,0,AA13/(1+Vychodiská!$C$168)^'komunálny odpad'!DO13)</f>
        <v>0</v>
      </c>
      <c r="CJ13" s="73">
        <f>IF(DP13=0,0,AB13/(1+Vychodiská!$C$168)^'komunálny odpad'!DP13)</f>
        <v>0</v>
      </c>
      <c r="CK13" s="73">
        <f>IF(DQ13=0,0,AC13/(1+Vychodiská!$C$168)^'komunálny odpad'!DQ13)</f>
        <v>0</v>
      </c>
      <c r="CL13" s="73">
        <f>IF(DR13=0,0,AD13/(1+Vychodiská!$C$168)^'komunálny odpad'!DR13)</f>
        <v>0</v>
      </c>
      <c r="CM13" s="73">
        <f>IF(DS13=0,0,AE13/(1+Vychodiská!$C$168)^'komunálny odpad'!DS13)</f>
        <v>0</v>
      </c>
      <c r="CN13" s="73">
        <f>IF(DT13=0,0,AF13/(1+Vychodiská!$C$168)^'komunálny odpad'!DT13)</f>
        <v>0</v>
      </c>
      <c r="CO13" s="73">
        <f>IF(DU13=0,0,AG13/(1+Vychodiská!$C$168)^'komunálny odpad'!DU13)</f>
        <v>0</v>
      </c>
      <c r="CP13" s="73">
        <f>IF(DV13=0,0,AH13/(1+Vychodiská!$C$168)^'komunálny odpad'!DV13)</f>
        <v>0</v>
      </c>
      <c r="CQ13" s="73">
        <f>IF(DW13=0,0,AI13/(1+Vychodiská!$C$168)^'komunálny odpad'!DW13)</f>
        <v>0</v>
      </c>
      <c r="CR13" s="74">
        <f>IF(DX13=0,0,AJ13/(1+Vychodiská!$C$168)^'komunálny odpad'!DX13)</f>
        <v>0</v>
      </c>
      <c r="CS13" s="77">
        <f t="shared" si="4"/>
        <v>0</v>
      </c>
      <c r="CT13" s="73"/>
      <c r="CU13" s="78">
        <f t="shared" si="0"/>
        <v>3</v>
      </c>
      <c r="CV13" s="78">
        <f t="shared" ref="CV13:DX13" si="13">IF(CU13=0,0,IF(CV$2&gt;$D13,0,CU13+1))</f>
        <v>4</v>
      </c>
      <c r="CW13" s="78">
        <f t="shared" si="13"/>
        <v>5</v>
      </c>
      <c r="CX13" s="78">
        <f t="shared" si="13"/>
        <v>6</v>
      </c>
      <c r="CY13" s="78">
        <f t="shared" si="13"/>
        <v>7</v>
      </c>
      <c r="CZ13" s="78">
        <f t="shared" si="13"/>
        <v>8</v>
      </c>
      <c r="DA13" s="78">
        <f t="shared" si="13"/>
        <v>9</v>
      </c>
      <c r="DB13" s="78">
        <f t="shared" si="13"/>
        <v>10</v>
      </c>
      <c r="DC13" s="78">
        <f t="shared" si="13"/>
        <v>11</v>
      </c>
      <c r="DD13" s="78">
        <f t="shared" si="13"/>
        <v>12</v>
      </c>
      <c r="DE13" s="78">
        <f t="shared" si="13"/>
        <v>13</v>
      </c>
      <c r="DF13" s="78">
        <f t="shared" si="13"/>
        <v>14</v>
      </c>
      <c r="DG13" s="78">
        <f t="shared" si="13"/>
        <v>15</v>
      </c>
      <c r="DH13" s="78">
        <f t="shared" si="13"/>
        <v>16</v>
      </c>
      <c r="DI13" s="78">
        <f t="shared" si="13"/>
        <v>17</v>
      </c>
      <c r="DJ13" s="78">
        <f t="shared" si="13"/>
        <v>0</v>
      </c>
      <c r="DK13" s="78">
        <f t="shared" si="13"/>
        <v>0</v>
      </c>
      <c r="DL13" s="78">
        <f t="shared" si="13"/>
        <v>0</v>
      </c>
      <c r="DM13" s="78">
        <f t="shared" si="13"/>
        <v>0</v>
      </c>
      <c r="DN13" s="78">
        <f t="shared" si="13"/>
        <v>0</v>
      </c>
      <c r="DO13" s="78">
        <f t="shared" si="13"/>
        <v>0</v>
      </c>
      <c r="DP13" s="78">
        <f t="shared" si="13"/>
        <v>0</v>
      </c>
      <c r="DQ13" s="78">
        <f t="shared" si="13"/>
        <v>0</v>
      </c>
      <c r="DR13" s="78">
        <f t="shared" si="13"/>
        <v>0</v>
      </c>
      <c r="DS13" s="78">
        <f t="shared" si="13"/>
        <v>0</v>
      </c>
      <c r="DT13" s="78">
        <f t="shared" si="13"/>
        <v>0</v>
      </c>
      <c r="DU13" s="78">
        <f t="shared" si="13"/>
        <v>0</v>
      </c>
      <c r="DV13" s="78">
        <f t="shared" si="13"/>
        <v>0</v>
      </c>
      <c r="DW13" s="78">
        <f t="shared" si="13"/>
        <v>0</v>
      </c>
      <c r="DX13" s="79">
        <f t="shared" si="13"/>
        <v>0</v>
      </c>
    </row>
    <row r="14" spans="1:128" s="80" customFormat="1" ht="31" customHeight="1" x14ac:dyDescent="0.35">
      <c r="A14" s="70">
        <v>12</v>
      </c>
      <c r="B14" s="71" t="s">
        <v>63</v>
      </c>
      <c r="C14" s="71" t="str">
        <f>INDEX(Data!$D$3:$D$29,MATCH('komunálny odpad'!A14,Data!$A$3:$A$29,0))</f>
        <v>Absorpčné tepelné čerpadlo (ATČ)</v>
      </c>
      <c r="D14" s="72">
        <f>INDEX(Data!$M$3:$M$29,MATCH('komunálny odpad'!A14,Data!$A$3:$A$29,0))</f>
        <v>20</v>
      </c>
      <c r="E14" s="72">
        <f>INDEX(Data!$J$3:$J$29,MATCH('komunálny odpad'!A14,Data!$A$3:$A$29,0))</f>
        <v>2027</v>
      </c>
      <c r="F14" s="74">
        <f>INDEX(Data!$W$3:$W$29,MATCH('komunálny odpad'!A14,Data!$A$3:$A$29,0))</f>
        <v>0</v>
      </c>
      <c r="G14" s="73">
        <f>$F14*Vychodiská!$C$43</f>
        <v>0</v>
      </c>
      <c r="H14" s="73">
        <f>$F14*Vychodiská!$C$43</f>
        <v>0</v>
      </c>
      <c r="I14" s="73">
        <f>$F14*Vychodiská!$C$43</f>
        <v>0</v>
      </c>
      <c r="J14" s="73">
        <f>$F14*Vychodiská!$C$43</f>
        <v>0</v>
      </c>
      <c r="K14" s="73">
        <f>$F14*Vychodiská!$C$43</f>
        <v>0</v>
      </c>
      <c r="L14" s="73">
        <f>$F14*Vychodiská!$C$43</f>
        <v>0</v>
      </c>
      <c r="M14" s="73">
        <f>$F14*Vychodiská!$C$43</f>
        <v>0</v>
      </c>
      <c r="N14" s="73">
        <f>$F14*Vychodiská!$C$43</f>
        <v>0</v>
      </c>
      <c r="O14" s="73">
        <f>$F14*Vychodiská!$C$43</f>
        <v>0</v>
      </c>
      <c r="P14" s="73">
        <f>$F14*Vychodiská!$C$43</f>
        <v>0</v>
      </c>
      <c r="Q14" s="73">
        <f>$F14*Vychodiská!$C$43</f>
        <v>0</v>
      </c>
      <c r="R14" s="73">
        <f>$F14*Vychodiská!$C$43</f>
        <v>0</v>
      </c>
      <c r="S14" s="73">
        <f>$F14*Vychodiská!$C$43</f>
        <v>0</v>
      </c>
      <c r="T14" s="73">
        <f>$F14*Vychodiská!$C$43</f>
        <v>0</v>
      </c>
      <c r="U14" s="73">
        <f>$F14*Vychodiská!$C$43</f>
        <v>0</v>
      </c>
      <c r="V14" s="73">
        <f>$F14*Vychodiská!$C$43</f>
        <v>0</v>
      </c>
      <c r="W14" s="73">
        <f>$F14*Vychodiská!$C$43</f>
        <v>0</v>
      </c>
      <c r="X14" s="73">
        <f>$F14*Vychodiská!$C$43</f>
        <v>0</v>
      </c>
      <c r="Y14" s="73">
        <f>$F14*Vychodiská!$C$43</f>
        <v>0</v>
      </c>
      <c r="Z14" s="73">
        <f>$F14*Vychodiská!$C$43</f>
        <v>0</v>
      </c>
      <c r="AA14" s="73">
        <f>$F14*Vychodiská!$C$43</f>
        <v>0</v>
      </c>
      <c r="AB14" s="73">
        <f>$F14*Vychodiská!$C$43</f>
        <v>0</v>
      </c>
      <c r="AC14" s="73">
        <f>$F14*Vychodiská!$C$43</f>
        <v>0</v>
      </c>
      <c r="AD14" s="73">
        <f>$F14*Vychodiská!$C$43</f>
        <v>0</v>
      </c>
      <c r="AE14" s="73">
        <f>$F14*Vychodiská!$C$43</f>
        <v>0</v>
      </c>
      <c r="AF14" s="73">
        <f>$F14*Vychodiská!$C$43</f>
        <v>0</v>
      </c>
      <c r="AG14" s="73">
        <f>$F14*Vychodiská!$C$43</f>
        <v>0</v>
      </c>
      <c r="AH14" s="73">
        <f>$F14*Vychodiská!$C$43</f>
        <v>0</v>
      </c>
      <c r="AI14" s="73">
        <f>$F14*Vychodiská!$C$43</f>
        <v>0</v>
      </c>
      <c r="AJ14" s="74">
        <f>$F14*Vychodiská!$C$43</f>
        <v>0</v>
      </c>
      <c r="AK14" s="73">
        <f t="shared" si="2"/>
        <v>0</v>
      </c>
      <c r="AL14" s="73">
        <f>SUM($G14:H14)</f>
        <v>0</v>
      </c>
      <c r="AM14" s="73">
        <f>SUM($G14:I14)</f>
        <v>0</v>
      </c>
      <c r="AN14" s="73">
        <f>SUM($G14:J14)</f>
        <v>0</v>
      </c>
      <c r="AO14" s="73">
        <f>SUM($G14:K14)</f>
        <v>0</v>
      </c>
      <c r="AP14" s="73">
        <f>SUM($G14:L14)</f>
        <v>0</v>
      </c>
      <c r="AQ14" s="73">
        <f>SUM($G14:M14)</f>
        <v>0</v>
      </c>
      <c r="AR14" s="73">
        <f>SUM($G14:N14)</f>
        <v>0</v>
      </c>
      <c r="AS14" s="73">
        <f>SUM($G14:O14)</f>
        <v>0</v>
      </c>
      <c r="AT14" s="73">
        <f>SUM($G14:P14)</f>
        <v>0</v>
      </c>
      <c r="AU14" s="73">
        <f>SUM($G14:Q14)</f>
        <v>0</v>
      </c>
      <c r="AV14" s="73">
        <f>SUM($G14:R14)</f>
        <v>0</v>
      </c>
      <c r="AW14" s="73">
        <f>SUM($G14:S14)</f>
        <v>0</v>
      </c>
      <c r="AX14" s="73">
        <f>SUM($G14:T14)</f>
        <v>0</v>
      </c>
      <c r="AY14" s="73">
        <f>SUM($G14:U14)</f>
        <v>0</v>
      </c>
      <c r="AZ14" s="73">
        <f>SUM($G14:V14)</f>
        <v>0</v>
      </c>
      <c r="BA14" s="73">
        <f>SUM($G14:W14)</f>
        <v>0</v>
      </c>
      <c r="BB14" s="73">
        <f>SUM($G14:X14)</f>
        <v>0</v>
      </c>
      <c r="BC14" s="73">
        <f>SUM($G14:Y14)</f>
        <v>0</v>
      </c>
      <c r="BD14" s="73">
        <f>SUM($G14:Z14)</f>
        <v>0</v>
      </c>
      <c r="BE14" s="73">
        <f>SUM($G14:AA14)</f>
        <v>0</v>
      </c>
      <c r="BF14" s="73">
        <f>SUM($G14:AB14)</f>
        <v>0</v>
      </c>
      <c r="BG14" s="73">
        <f>SUM($G14:AC14)</f>
        <v>0</v>
      </c>
      <c r="BH14" s="73">
        <f>SUM($G14:AD14)</f>
        <v>0</v>
      </c>
      <c r="BI14" s="73">
        <f>SUM($G14:AE14)</f>
        <v>0</v>
      </c>
      <c r="BJ14" s="73">
        <f>SUM($G14:AF14)</f>
        <v>0</v>
      </c>
      <c r="BK14" s="73">
        <f>SUM($G14:AG14)</f>
        <v>0</v>
      </c>
      <c r="BL14" s="73">
        <f>SUM($G14:AH14)</f>
        <v>0</v>
      </c>
      <c r="BM14" s="73">
        <f>SUM($G14:AI14)</f>
        <v>0</v>
      </c>
      <c r="BN14" s="74">
        <f>SUM($G14:AJ14)</f>
        <v>0</v>
      </c>
      <c r="BO14" s="76">
        <f>IF(CU14=0,0,G14/(1+Vychodiská!$C$168)^'komunálny odpad'!CU14)</f>
        <v>0</v>
      </c>
      <c r="BP14" s="73">
        <f>IF(CV14=0,0,H14/(1+Vychodiská!$C$168)^'komunálny odpad'!CV14)</f>
        <v>0</v>
      </c>
      <c r="BQ14" s="73">
        <f>IF(CW14=0,0,I14/(1+Vychodiská!$C$168)^'komunálny odpad'!CW14)</f>
        <v>0</v>
      </c>
      <c r="BR14" s="73">
        <f>IF(CX14=0,0,J14/(1+Vychodiská!$C$168)^'komunálny odpad'!CX14)</f>
        <v>0</v>
      </c>
      <c r="BS14" s="73">
        <f>IF(CY14=0,0,K14/(1+Vychodiská!$C$168)^'komunálny odpad'!CY14)</f>
        <v>0</v>
      </c>
      <c r="BT14" s="73">
        <f>IF(CZ14=0,0,L14/(1+Vychodiská!$C$168)^'komunálny odpad'!CZ14)</f>
        <v>0</v>
      </c>
      <c r="BU14" s="73">
        <f>IF(DA14=0,0,M14/(1+Vychodiská!$C$168)^'komunálny odpad'!DA14)</f>
        <v>0</v>
      </c>
      <c r="BV14" s="73">
        <f>IF(DB14=0,0,N14/(1+Vychodiská!$C$168)^'komunálny odpad'!DB14)</f>
        <v>0</v>
      </c>
      <c r="BW14" s="73">
        <f>IF(DC14=0,0,O14/(1+Vychodiská!$C$168)^'komunálny odpad'!DC14)</f>
        <v>0</v>
      </c>
      <c r="BX14" s="73">
        <f>IF(DD14=0,0,P14/(1+Vychodiská!$C$168)^'komunálny odpad'!DD14)</f>
        <v>0</v>
      </c>
      <c r="BY14" s="73">
        <f>IF(DE14=0,0,Q14/(1+Vychodiská!$C$168)^'komunálny odpad'!DE14)</f>
        <v>0</v>
      </c>
      <c r="BZ14" s="73">
        <f>IF(DF14=0,0,R14/(1+Vychodiská!$C$168)^'komunálny odpad'!DF14)</f>
        <v>0</v>
      </c>
      <c r="CA14" s="73">
        <f>IF(DG14=0,0,S14/(1+Vychodiská!$C$168)^'komunálny odpad'!DG14)</f>
        <v>0</v>
      </c>
      <c r="CB14" s="73">
        <f>IF(DH14=0,0,T14/(1+Vychodiská!$C$168)^'komunálny odpad'!DH14)</f>
        <v>0</v>
      </c>
      <c r="CC14" s="73">
        <f>IF(DI14=0,0,U14/(1+Vychodiská!$C$168)^'komunálny odpad'!DI14)</f>
        <v>0</v>
      </c>
      <c r="CD14" s="73">
        <f>IF(DJ14=0,0,V14/(1+Vychodiská!$C$168)^'komunálny odpad'!DJ14)</f>
        <v>0</v>
      </c>
      <c r="CE14" s="73">
        <f>IF(DK14=0,0,W14/(1+Vychodiská!$C$168)^'komunálny odpad'!DK14)</f>
        <v>0</v>
      </c>
      <c r="CF14" s="73">
        <f>IF(DL14=0,0,X14/(1+Vychodiská!$C$168)^'komunálny odpad'!DL14)</f>
        <v>0</v>
      </c>
      <c r="CG14" s="73">
        <f>IF(DM14=0,0,Y14/(1+Vychodiská!$C$168)^'komunálny odpad'!DM14)</f>
        <v>0</v>
      </c>
      <c r="CH14" s="73">
        <f>IF(DN14=0,0,Z14/(1+Vychodiská!$C$168)^'komunálny odpad'!DN14)</f>
        <v>0</v>
      </c>
      <c r="CI14" s="73">
        <f>IF(DO14=0,0,AA14/(1+Vychodiská!$C$168)^'komunálny odpad'!DO14)</f>
        <v>0</v>
      </c>
      <c r="CJ14" s="73">
        <f>IF(DP14=0,0,AB14/(1+Vychodiská!$C$168)^'komunálny odpad'!DP14)</f>
        <v>0</v>
      </c>
      <c r="CK14" s="73">
        <f>IF(DQ14=0,0,AC14/(1+Vychodiská!$C$168)^'komunálny odpad'!DQ14)</f>
        <v>0</v>
      </c>
      <c r="CL14" s="73">
        <f>IF(DR14=0,0,AD14/(1+Vychodiská!$C$168)^'komunálny odpad'!DR14)</f>
        <v>0</v>
      </c>
      <c r="CM14" s="73">
        <f>IF(DS14=0,0,AE14/(1+Vychodiská!$C$168)^'komunálny odpad'!DS14)</f>
        <v>0</v>
      </c>
      <c r="CN14" s="73">
        <f>IF(DT14=0,0,AF14/(1+Vychodiská!$C$168)^'komunálny odpad'!DT14)</f>
        <v>0</v>
      </c>
      <c r="CO14" s="73">
        <f>IF(DU14=0,0,AG14/(1+Vychodiská!$C$168)^'komunálny odpad'!DU14)</f>
        <v>0</v>
      </c>
      <c r="CP14" s="73">
        <f>IF(DV14=0,0,AH14/(1+Vychodiská!$C$168)^'komunálny odpad'!DV14)</f>
        <v>0</v>
      </c>
      <c r="CQ14" s="73">
        <f>IF(DW14=0,0,AI14/(1+Vychodiská!$C$168)^'komunálny odpad'!DW14)</f>
        <v>0</v>
      </c>
      <c r="CR14" s="74">
        <f>IF(DX14=0,0,AJ14/(1+Vychodiská!$C$168)^'komunálny odpad'!DX14)</f>
        <v>0</v>
      </c>
      <c r="CS14" s="77">
        <f t="shared" si="4"/>
        <v>0</v>
      </c>
      <c r="CT14" s="73"/>
      <c r="CU14" s="78">
        <f t="shared" si="0"/>
        <v>2</v>
      </c>
      <c r="CV14" s="78">
        <f t="shared" ref="CV14:DX14" si="14">IF(CU14=0,0,IF(CV$2&gt;$D14,0,CU14+1))</f>
        <v>3</v>
      </c>
      <c r="CW14" s="78">
        <f t="shared" si="14"/>
        <v>4</v>
      </c>
      <c r="CX14" s="78">
        <f t="shared" si="14"/>
        <v>5</v>
      </c>
      <c r="CY14" s="78">
        <f t="shared" si="14"/>
        <v>6</v>
      </c>
      <c r="CZ14" s="78">
        <f t="shared" si="14"/>
        <v>7</v>
      </c>
      <c r="DA14" s="78">
        <f t="shared" si="14"/>
        <v>8</v>
      </c>
      <c r="DB14" s="78">
        <f t="shared" si="14"/>
        <v>9</v>
      </c>
      <c r="DC14" s="78">
        <f t="shared" si="14"/>
        <v>10</v>
      </c>
      <c r="DD14" s="78">
        <f t="shared" si="14"/>
        <v>11</v>
      </c>
      <c r="DE14" s="78">
        <f t="shared" si="14"/>
        <v>12</v>
      </c>
      <c r="DF14" s="78">
        <f t="shared" si="14"/>
        <v>13</v>
      </c>
      <c r="DG14" s="78">
        <f t="shared" si="14"/>
        <v>14</v>
      </c>
      <c r="DH14" s="78">
        <f t="shared" si="14"/>
        <v>15</v>
      </c>
      <c r="DI14" s="78">
        <f t="shared" si="14"/>
        <v>16</v>
      </c>
      <c r="DJ14" s="78">
        <f t="shared" si="14"/>
        <v>17</v>
      </c>
      <c r="DK14" s="78">
        <f t="shared" si="14"/>
        <v>18</v>
      </c>
      <c r="DL14" s="78">
        <f t="shared" si="14"/>
        <v>19</v>
      </c>
      <c r="DM14" s="78">
        <f t="shared" si="14"/>
        <v>20</v>
      </c>
      <c r="DN14" s="78">
        <f t="shared" si="14"/>
        <v>21</v>
      </c>
      <c r="DO14" s="78">
        <f t="shared" si="14"/>
        <v>0</v>
      </c>
      <c r="DP14" s="78">
        <f t="shared" si="14"/>
        <v>0</v>
      </c>
      <c r="DQ14" s="78">
        <f t="shared" si="14"/>
        <v>0</v>
      </c>
      <c r="DR14" s="78">
        <f t="shared" si="14"/>
        <v>0</v>
      </c>
      <c r="DS14" s="78">
        <f t="shared" si="14"/>
        <v>0</v>
      </c>
      <c r="DT14" s="78">
        <f t="shared" si="14"/>
        <v>0</v>
      </c>
      <c r="DU14" s="78">
        <f t="shared" si="14"/>
        <v>0</v>
      </c>
      <c r="DV14" s="78">
        <f t="shared" si="14"/>
        <v>0</v>
      </c>
      <c r="DW14" s="78">
        <f t="shared" si="14"/>
        <v>0</v>
      </c>
      <c r="DX14" s="79">
        <f t="shared" si="14"/>
        <v>0</v>
      </c>
    </row>
    <row r="15" spans="1:128" s="80" customFormat="1" ht="31" customHeight="1" x14ac:dyDescent="0.35">
      <c r="A15" s="70">
        <v>13</v>
      </c>
      <c r="B15" s="71" t="s">
        <v>67</v>
      </c>
      <c r="C15" s="71" t="str">
        <f>INDEX(Data!$D$3:$D$29,MATCH('komunálny odpad'!A15,Data!$A$3:$A$29,0))</f>
        <v>Rekonštrukcia spoločnej vysoko napäťovej rozvodne R22.1 pre závod Košice</v>
      </c>
      <c r="D15" s="72">
        <f>INDEX(Data!$M$3:$M$29,MATCH('komunálny odpad'!A15,Data!$A$3:$A$29,0))</f>
        <v>20</v>
      </c>
      <c r="E15" s="72" t="str">
        <f>INDEX(Data!$J$3:$J$29,MATCH('komunálny odpad'!A15,Data!$A$3:$A$29,0))</f>
        <v>2023-2024</v>
      </c>
      <c r="F15" s="74">
        <f>INDEX(Data!$W$3:$W$29,MATCH('komunálny odpad'!A15,Data!$A$3:$A$29,0))</f>
        <v>0</v>
      </c>
      <c r="G15" s="73">
        <f>$F15*Vychodiská!$C$43</f>
        <v>0</v>
      </c>
      <c r="H15" s="73">
        <f>$F15*Vychodiská!$C$43</f>
        <v>0</v>
      </c>
      <c r="I15" s="73">
        <f>$F15*Vychodiská!$C$43</f>
        <v>0</v>
      </c>
      <c r="J15" s="73">
        <f>$F15*Vychodiská!$C$43</f>
        <v>0</v>
      </c>
      <c r="K15" s="73">
        <f>$F15*Vychodiská!$C$43</f>
        <v>0</v>
      </c>
      <c r="L15" s="73">
        <f>$F15*Vychodiská!$C$43</f>
        <v>0</v>
      </c>
      <c r="M15" s="73">
        <f>$F15*Vychodiská!$C$43</f>
        <v>0</v>
      </c>
      <c r="N15" s="73">
        <f>$F15*Vychodiská!$C$43</f>
        <v>0</v>
      </c>
      <c r="O15" s="73">
        <f>$F15*Vychodiská!$C$43</f>
        <v>0</v>
      </c>
      <c r="P15" s="73">
        <f>$F15*Vychodiská!$C$43</f>
        <v>0</v>
      </c>
      <c r="Q15" s="73">
        <f>$F15*Vychodiská!$C$43</f>
        <v>0</v>
      </c>
      <c r="R15" s="73">
        <f>$F15*Vychodiská!$C$43</f>
        <v>0</v>
      </c>
      <c r="S15" s="73">
        <f>$F15*Vychodiská!$C$43</f>
        <v>0</v>
      </c>
      <c r="T15" s="73">
        <f>$F15*Vychodiská!$C$43</f>
        <v>0</v>
      </c>
      <c r="U15" s="73">
        <f>$F15*Vychodiská!$C$43</f>
        <v>0</v>
      </c>
      <c r="V15" s="73">
        <f>$F15*Vychodiská!$C$43</f>
        <v>0</v>
      </c>
      <c r="W15" s="73">
        <f>$F15*Vychodiská!$C$43</f>
        <v>0</v>
      </c>
      <c r="X15" s="73">
        <f>$F15*Vychodiská!$C$43</f>
        <v>0</v>
      </c>
      <c r="Y15" s="73">
        <f>$F15*Vychodiská!$C$43</f>
        <v>0</v>
      </c>
      <c r="Z15" s="73">
        <f>$F15*Vychodiská!$C$43</f>
        <v>0</v>
      </c>
      <c r="AA15" s="73">
        <f>$F15*Vychodiská!$C$43</f>
        <v>0</v>
      </c>
      <c r="AB15" s="73">
        <f>$F15*Vychodiská!$C$43</f>
        <v>0</v>
      </c>
      <c r="AC15" s="73">
        <f>$F15*Vychodiská!$C$43</f>
        <v>0</v>
      </c>
      <c r="AD15" s="73">
        <f>$F15*Vychodiská!$C$43</f>
        <v>0</v>
      </c>
      <c r="AE15" s="73">
        <f>$F15*Vychodiská!$C$43</f>
        <v>0</v>
      </c>
      <c r="AF15" s="73">
        <f>$F15*Vychodiská!$C$43</f>
        <v>0</v>
      </c>
      <c r="AG15" s="73">
        <f>$F15*Vychodiská!$C$43</f>
        <v>0</v>
      </c>
      <c r="AH15" s="73">
        <f>$F15*Vychodiská!$C$43</f>
        <v>0</v>
      </c>
      <c r="AI15" s="73">
        <f>$F15*Vychodiská!$C$43</f>
        <v>0</v>
      </c>
      <c r="AJ15" s="74">
        <f>$F15*Vychodiská!$C$43</f>
        <v>0</v>
      </c>
      <c r="AK15" s="73">
        <f t="shared" si="2"/>
        <v>0</v>
      </c>
      <c r="AL15" s="73">
        <f>SUM($G15:H15)</f>
        <v>0</v>
      </c>
      <c r="AM15" s="73">
        <f>SUM($G15:I15)</f>
        <v>0</v>
      </c>
      <c r="AN15" s="73">
        <f>SUM($G15:J15)</f>
        <v>0</v>
      </c>
      <c r="AO15" s="73">
        <f>SUM($G15:K15)</f>
        <v>0</v>
      </c>
      <c r="AP15" s="73">
        <f>SUM($G15:L15)</f>
        <v>0</v>
      </c>
      <c r="AQ15" s="73">
        <f>SUM($G15:M15)</f>
        <v>0</v>
      </c>
      <c r="AR15" s="73">
        <f>SUM($G15:N15)</f>
        <v>0</v>
      </c>
      <c r="AS15" s="73">
        <f>SUM($G15:O15)</f>
        <v>0</v>
      </c>
      <c r="AT15" s="73">
        <f>SUM($G15:P15)</f>
        <v>0</v>
      </c>
      <c r="AU15" s="73">
        <f>SUM($G15:Q15)</f>
        <v>0</v>
      </c>
      <c r="AV15" s="73">
        <f>SUM($G15:R15)</f>
        <v>0</v>
      </c>
      <c r="AW15" s="73">
        <f>SUM($G15:S15)</f>
        <v>0</v>
      </c>
      <c r="AX15" s="73">
        <f>SUM($G15:T15)</f>
        <v>0</v>
      </c>
      <c r="AY15" s="73">
        <f>SUM($G15:U15)</f>
        <v>0</v>
      </c>
      <c r="AZ15" s="73">
        <f>SUM($G15:V15)</f>
        <v>0</v>
      </c>
      <c r="BA15" s="73">
        <f>SUM($G15:W15)</f>
        <v>0</v>
      </c>
      <c r="BB15" s="73">
        <f>SUM($G15:X15)</f>
        <v>0</v>
      </c>
      <c r="BC15" s="73">
        <f>SUM($G15:Y15)</f>
        <v>0</v>
      </c>
      <c r="BD15" s="73">
        <f>SUM($G15:Z15)</f>
        <v>0</v>
      </c>
      <c r="BE15" s="73">
        <f>SUM($G15:AA15)</f>
        <v>0</v>
      </c>
      <c r="BF15" s="73">
        <f>SUM($G15:AB15)</f>
        <v>0</v>
      </c>
      <c r="BG15" s="73">
        <f>SUM($G15:AC15)</f>
        <v>0</v>
      </c>
      <c r="BH15" s="73">
        <f>SUM($G15:AD15)</f>
        <v>0</v>
      </c>
      <c r="BI15" s="73">
        <f>SUM($G15:AE15)</f>
        <v>0</v>
      </c>
      <c r="BJ15" s="73">
        <f>SUM($G15:AF15)</f>
        <v>0</v>
      </c>
      <c r="BK15" s="73">
        <f>SUM($G15:AG15)</f>
        <v>0</v>
      </c>
      <c r="BL15" s="73">
        <f>SUM($G15:AH15)</f>
        <v>0</v>
      </c>
      <c r="BM15" s="73">
        <f>SUM($G15:AI15)</f>
        <v>0</v>
      </c>
      <c r="BN15" s="74">
        <f>SUM($G15:AJ15)</f>
        <v>0</v>
      </c>
      <c r="BO15" s="76">
        <f>IF(CU15=0,0,G15/(1+Vychodiská!$C$168)^'komunálny odpad'!CU15)</f>
        <v>0</v>
      </c>
      <c r="BP15" s="73">
        <f>IF(CV15=0,0,H15/(1+Vychodiská!$C$168)^'komunálny odpad'!CV15)</f>
        <v>0</v>
      </c>
      <c r="BQ15" s="73">
        <f>IF(CW15=0,0,I15/(1+Vychodiská!$C$168)^'komunálny odpad'!CW15)</f>
        <v>0</v>
      </c>
      <c r="BR15" s="73">
        <f>IF(CX15=0,0,J15/(1+Vychodiská!$C$168)^'komunálny odpad'!CX15)</f>
        <v>0</v>
      </c>
      <c r="BS15" s="73">
        <f>IF(CY15=0,0,K15/(1+Vychodiská!$C$168)^'komunálny odpad'!CY15)</f>
        <v>0</v>
      </c>
      <c r="BT15" s="73">
        <f>IF(CZ15=0,0,L15/(1+Vychodiská!$C$168)^'komunálny odpad'!CZ15)</f>
        <v>0</v>
      </c>
      <c r="BU15" s="73">
        <f>IF(DA15=0,0,M15/(1+Vychodiská!$C$168)^'komunálny odpad'!DA15)</f>
        <v>0</v>
      </c>
      <c r="BV15" s="73">
        <f>IF(DB15=0,0,N15/(1+Vychodiská!$C$168)^'komunálny odpad'!DB15)</f>
        <v>0</v>
      </c>
      <c r="BW15" s="73">
        <f>IF(DC15=0,0,O15/(1+Vychodiská!$C$168)^'komunálny odpad'!DC15)</f>
        <v>0</v>
      </c>
      <c r="BX15" s="73">
        <f>IF(DD15=0,0,P15/(1+Vychodiská!$C$168)^'komunálny odpad'!DD15)</f>
        <v>0</v>
      </c>
      <c r="BY15" s="73">
        <f>IF(DE15=0,0,Q15/(1+Vychodiská!$C$168)^'komunálny odpad'!DE15)</f>
        <v>0</v>
      </c>
      <c r="BZ15" s="73">
        <f>IF(DF15=0,0,R15/(1+Vychodiská!$C$168)^'komunálny odpad'!DF15)</f>
        <v>0</v>
      </c>
      <c r="CA15" s="73">
        <f>IF(DG15=0,0,S15/(1+Vychodiská!$C$168)^'komunálny odpad'!DG15)</f>
        <v>0</v>
      </c>
      <c r="CB15" s="73">
        <f>IF(DH15=0,0,T15/(1+Vychodiská!$C$168)^'komunálny odpad'!DH15)</f>
        <v>0</v>
      </c>
      <c r="CC15" s="73">
        <f>IF(DI15=0,0,U15/(1+Vychodiská!$C$168)^'komunálny odpad'!DI15)</f>
        <v>0</v>
      </c>
      <c r="CD15" s="73">
        <f>IF(DJ15=0,0,V15/(1+Vychodiská!$C$168)^'komunálny odpad'!DJ15)</f>
        <v>0</v>
      </c>
      <c r="CE15" s="73">
        <f>IF(DK15=0,0,W15/(1+Vychodiská!$C$168)^'komunálny odpad'!DK15)</f>
        <v>0</v>
      </c>
      <c r="CF15" s="73">
        <f>IF(DL15=0,0,X15/(1+Vychodiská!$C$168)^'komunálny odpad'!DL15)</f>
        <v>0</v>
      </c>
      <c r="CG15" s="73">
        <f>IF(DM15=0,0,Y15/(1+Vychodiská!$C$168)^'komunálny odpad'!DM15)</f>
        <v>0</v>
      </c>
      <c r="CH15" s="73">
        <f>IF(DN15=0,0,Z15/(1+Vychodiská!$C$168)^'komunálny odpad'!DN15)</f>
        <v>0</v>
      </c>
      <c r="CI15" s="73">
        <f>IF(DO15=0,0,AA15/(1+Vychodiská!$C$168)^'komunálny odpad'!DO15)</f>
        <v>0</v>
      </c>
      <c r="CJ15" s="73">
        <f>IF(DP15=0,0,AB15/(1+Vychodiská!$C$168)^'komunálny odpad'!DP15)</f>
        <v>0</v>
      </c>
      <c r="CK15" s="73">
        <f>IF(DQ15=0,0,AC15/(1+Vychodiská!$C$168)^'komunálny odpad'!DQ15)</f>
        <v>0</v>
      </c>
      <c r="CL15" s="73">
        <f>IF(DR15=0,0,AD15/(1+Vychodiská!$C$168)^'komunálny odpad'!DR15)</f>
        <v>0</v>
      </c>
      <c r="CM15" s="73">
        <f>IF(DS15=0,0,AE15/(1+Vychodiská!$C$168)^'komunálny odpad'!DS15)</f>
        <v>0</v>
      </c>
      <c r="CN15" s="73">
        <f>IF(DT15=0,0,AF15/(1+Vychodiská!$C$168)^'komunálny odpad'!DT15)</f>
        <v>0</v>
      </c>
      <c r="CO15" s="73">
        <f>IF(DU15=0,0,AG15/(1+Vychodiská!$C$168)^'komunálny odpad'!DU15)</f>
        <v>0</v>
      </c>
      <c r="CP15" s="73">
        <f>IF(DV15=0,0,AH15/(1+Vychodiská!$C$168)^'komunálny odpad'!DV15)</f>
        <v>0</v>
      </c>
      <c r="CQ15" s="73">
        <f>IF(DW15=0,0,AI15/(1+Vychodiská!$C$168)^'komunálny odpad'!DW15)</f>
        <v>0</v>
      </c>
      <c r="CR15" s="74">
        <f>IF(DX15=0,0,AJ15/(1+Vychodiská!$C$168)^'komunálny odpad'!DX15)</f>
        <v>0</v>
      </c>
      <c r="CS15" s="77">
        <f t="shared" si="4"/>
        <v>0</v>
      </c>
      <c r="CT15" s="73"/>
      <c r="CU15" s="78">
        <f t="shared" si="0"/>
        <v>3</v>
      </c>
      <c r="CV15" s="78">
        <f t="shared" ref="CV15:DX15" si="15">IF(CU15=0,0,IF(CV$2&gt;$D15,0,CU15+1))</f>
        <v>4</v>
      </c>
      <c r="CW15" s="78">
        <f t="shared" si="15"/>
        <v>5</v>
      </c>
      <c r="CX15" s="78">
        <f t="shared" si="15"/>
        <v>6</v>
      </c>
      <c r="CY15" s="78">
        <f t="shared" si="15"/>
        <v>7</v>
      </c>
      <c r="CZ15" s="78">
        <f t="shared" si="15"/>
        <v>8</v>
      </c>
      <c r="DA15" s="78">
        <f t="shared" si="15"/>
        <v>9</v>
      </c>
      <c r="DB15" s="78">
        <f t="shared" si="15"/>
        <v>10</v>
      </c>
      <c r="DC15" s="78">
        <f t="shared" si="15"/>
        <v>11</v>
      </c>
      <c r="DD15" s="78">
        <f t="shared" si="15"/>
        <v>12</v>
      </c>
      <c r="DE15" s="78">
        <f t="shared" si="15"/>
        <v>13</v>
      </c>
      <c r="DF15" s="78">
        <f t="shared" si="15"/>
        <v>14</v>
      </c>
      <c r="DG15" s="78">
        <f t="shared" si="15"/>
        <v>15</v>
      </c>
      <c r="DH15" s="78">
        <f t="shared" si="15"/>
        <v>16</v>
      </c>
      <c r="DI15" s="78">
        <f t="shared" si="15"/>
        <v>17</v>
      </c>
      <c r="DJ15" s="78">
        <f t="shared" si="15"/>
        <v>18</v>
      </c>
      <c r="DK15" s="78">
        <f t="shared" si="15"/>
        <v>19</v>
      </c>
      <c r="DL15" s="78">
        <f t="shared" si="15"/>
        <v>20</v>
      </c>
      <c r="DM15" s="78">
        <f t="shared" si="15"/>
        <v>21</v>
      </c>
      <c r="DN15" s="78">
        <f t="shared" si="15"/>
        <v>22</v>
      </c>
      <c r="DO15" s="78">
        <f t="shared" si="15"/>
        <v>0</v>
      </c>
      <c r="DP15" s="78">
        <f t="shared" si="15"/>
        <v>0</v>
      </c>
      <c r="DQ15" s="78">
        <f t="shared" si="15"/>
        <v>0</v>
      </c>
      <c r="DR15" s="78">
        <f t="shared" si="15"/>
        <v>0</v>
      </c>
      <c r="DS15" s="78">
        <f t="shared" si="15"/>
        <v>0</v>
      </c>
      <c r="DT15" s="78">
        <f t="shared" si="15"/>
        <v>0</v>
      </c>
      <c r="DU15" s="78">
        <f t="shared" si="15"/>
        <v>0</v>
      </c>
      <c r="DV15" s="78">
        <f t="shared" si="15"/>
        <v>0</v>
      </c>
      <c r="DW15" s="78">
        <f t="shared" si="15"/>
        <v>0</v>
      </c>
      <c r="DX15" s="79">
        <f t="shared" si="15"/>
        <v>0</v>
      </c>
    </row>
    <row r="16" spans="1:128" s="80" customFormat="1" ht="31" customHeight="1" x14ac:dyDescent="0.35">
      <c r="A16" s="70">
        <v>14</v>
      </c>
      <c r="B16" s="71" t="s">
        <v>67</v>
      </c>
      <c r="C16" s="71" t="str">
        <f>INDEX(Data!$D$3:$D$29,MATCH('komunálny odpad'!A16,Data!$A$3:$A$29,0))</f>
        <v>Rekonštrukcia spoločnej vysoko napäťovej rozvodne R24.1 pre závod Košice</v>
      </c>
      <c r="D16" s="72">
        <f>INDEX(Data!$M$3:$M$29,MATCH('komunálny odpad'!A16,Data!$A$3:$A$29,0))</f>
        <v>20</v>
      </c>
      <c r="E16" s="72" t="str">
        <f>INDEX(Data!$J$3:$J$29,MATCH('komunálny odpad'!A16,Data!$A$3:$A$29,0))</f>
        <v>2024-2025</v>
      </c>
      <c r="F16" s="74">
        <f>INDEX(Data!$W$3:$W$29,MATCH('komunálny odpad'!A16,Data!$A$3:$A$29,0))</f>
        <v>0</v>
      </c>
      <c r="G16" s="73">
        <f>$F16*Vychodiská!$C$43</f>
        <v>0</v>
      </c>
      <c r="H16" s="73">
        <f>$F16*Vychodiská!$C$43</f>
        <v>0</v>
      </c>
      <c r="I16" s="73">
        <f>$F16*Vychodiská!$C$43</f>
        <v>0</v>
      </c>
      <c r="J16" s="73">
        <f>$F16*Vychodiská!$C$43</f>
        <v>0</v>
      </c>
      <c r="K16" s="73">
        <f>$F16*Vychodiská!$C$43</f>
        <v>0</v>
      </c>
      <c r="L16" s="73">
        <f>$F16*Vychodiská!$C$43</f>
        <v>0</v>
      </c>
      <c r="M16" s="73">
        <f>$F16*Vychodiská!$C$43</f>
        <v>0</v>
      </c>
      <c r="N16" s="73">
        <f>$F16*Vychodiská!$C$43</f>
        <v>0</v>
      </c>
      <c r="O16" s="73">
        <f>$F16*Vychodiská!$C$43</f>
        <v>0</v>
      </c>
      <c r="P16" s="73">
        <f>$F16*Vychodiská!$C$43</f>
        <v>0</v>
      </c>
      <c r="Q16" s="73">
        <f>$F16*Vychodiská!$C$43</f>
        <v>0</v>
      </c>
      <c r="R16" s="73">
        <f>$F16*Vychodiská!$C$43</f>
        <v>0</v>
      </c>
      <c r="S16" s="73">
        <f>$F16*Vychodiská!$C$43</f>
        <v>0</v>
      </c>
      <c r="T16" s="73">
        <f>$F16*Vychodiská!$C$43</f>
        <v>0</v>
      </c>
      <c r="U16" s="73">
        <f>$F16*Vychodiská!$C$43</f>
        <v>0</v>
      </c>
      <c r="V16" s="73">
        <f>$F16*Vychodiská!$C$43</f>
        <v>0</v>
      </c>
      <c r="W16" s="73">
        <f>$F16*Vychodiská!$C$43</f>
        <v>0</v>
      </c>
      <c r="X16" s="73">
        <f>$F16*Vychodiská!$C$43</f>
        <v>0</v>
      </c>
      <c r="Y16" s="73">
        <f>$F16*Vychodiská!$C$43</f>
        <v>0</v>
      </c>
      <c r="Z16" s="73">
        <f>$F16*Vychodiská!$C$43</f>
        <v>0</v>
      </c>
      <c r="AA16" s="73">
        <f>$F16*Vychodiská!$C$43</f>
        <v>0</v>
      </c>
      <c r="AB16" s="73">
        <f>$F16*Vychodiská!$C$43</f>
        <v>0</v>
      </c>
      <c r="AC16" s="73">
        <f>$F16*Vychodiská!$C$43</f>
        <v>0</v>
      </c>
      <c r="AD16" s="73">
        <f>$F16*Vychodiská!$C$43</f>
        <v>0</v>
      </c>
      <c r="AE16" s="73">
        <f>$F16*Vychodiská!$C$43</f>
        <v>0</v>
      </c>
      <c r="AF16" s="73">
        <f>$F16*Vychodiská!$C$43</f>
        <v>0</v>
      </c>
      <c r="AG16" s="73">
        <f>$F16*Vychodiská!$C$43</f>
        <v>0</v>
      </c>
      <c r="AH16" s="73">
        <f>$F16*Vychodiská!$C$43</f>
        <v>0</v>
      </c>
      <c r="AI16" s="73">
        <f>$F16*Vychodiská!$C$43</f>
        <v>0</v>
      </c>
      <c r="AJ16" s="74">
        <f>$F16*Vychodiská!$C$43</f>
        <v>0</v>
      </c>
      <c r="AK16" s="73">
        <f t="shared" si="2"/>
        <v>0</v>
      </c>
      <c r="AL16" s="73">
        <f>SUM($G16:H16)</f>
        <v>0</v>
      </c>
      <c r="AM16" s="73">
        <f>SUM($G16:I16)</f>
        <v>0</v>
      </c>
      <c r="AN16" s="73">
        <f>SUM($G16:J16)</f>
        <v>0</v>
      </c>
      <c r="AO16" s="73">
        <f>SUM($G16:K16)</f>
        <v>0</v>
      </c>
      <c r="AP16" s="73">
        <f>SUM($G16:L16)</f>
        <v>0</v>
      </c>
      <c r="AQ16" s="73">
        <f>SUM($G16:M16)</f>
        <v>0</v>
      </c>
      <c r="AR16" s="73">
        <f>SUM($G16:N16)</f>
        <v>0</v>
      </c>
      <c r="AS16" s="73">
        <f>SUM($G16:O16)</f>
        <v>0</v>
      </c>
      <c r="AT16" s="73">
        <f>SUM($G16:P16)</f>
        <v>0</v>
      </c>
      <c r="AU16" s="73">
        <f>SUM($G16:Q16)</f>
        <v>0</v>
      </c>
      <c r="AV16" s="73">
        <f>SUM($G16:R16)</f>
        <v>0</v>
      </c>
      <c r="AW16" s="73">
        <f>SUM($G16:S16)</f>
        <v>0</v>
      </c>
      <c r="AX16" s="73">
        <f>SUM($G16:T16)</f>
        <v>0</v>
      </c>
      <c r="AY16" s="73">
        <f>SUM($G16:U16)</f>
        <v>0</v>
      </c>
      <c r="AZ16" s="73">
        <f>SUM($G16:V16)</f>
        <v>0</v>
      </c>
      <c r="BA16" s="73">
        <f>SUM($G16:W16)</f>
        <v>0</v>
      </c>
      <c r="BB16" s="73">
        <f>SUM($G16:X16)</f>
        <v>0</v>
      </c>
      <c r="BC16" s="73">
        <f>SUM($G16:Y16)</f>
        <v>0</v>
      </c>
      <c r="BD16" s="73">
        <f>SUM($G16:Z16)</f>
        <v>0</v>
      </c>
      <c r="BE16" s="73">
        <f>SUM($G16:AA16)</f>
        <v>0</v>
      </c>
      <c r="BF16" s="73">
        <f>SUM($G16:AB16)</f>
        <v>0</v>
      </c>
      <c r="BG16" s="73">
        <f>SUM($G16:AC16)</f>
        <v>0</v>
      </c>
      <c r="BH16" s="73">
        <f>SUM($G16:AD16)</f>
        <v>0</v>
      </c>
      <c r="BI16" s="73">
        <f>SUM($G16:AE16)</f>
        <v>0</v>
      </c>
      <c r="BJ16" s="73">
        <f>SUM($G16:AF16)</f>
        <v>0</v>
      </c>
      <c r="BK16" s="73">
        <f>SUM($G16:AG16)</f>
        <v>0</v>
      </c>
      <c r="BL16" s="73">
        <f>SUM($G16:AH16)</f>
        <v>0</v>
      </c>
      <c r="BM16" s="73">
        <f>SUM($G16:AI16)</f>
        <v>0</v>
      </c>
      <c r="BN16" s="74">
        <f>SUM($G16:AJ16)</f>
        <v>0</v>
      </c>
      <c r="BO16" s="76">
        <f>IF(CU16=0,0,G16/(1+Vychodiská!$C$168)^'komunálny odpad'!CU16)</f>
        <v>0</v>
      </c>
      <c r="BP16" s="73">
        <f>IF(CV16=0,0,H16/(1+Vychodiská!$C$168)^'komunálny odpad'!CV16)</f>
        <v>0</v>
      </c>
      <c r="BQ16" s="73">
        <f>IF(CW16=0,0,I16/(1+Vychodiská!$C$168)^'komunálny odpad'!CW16)</f>
        <v>0</v>
      </c>
      <c r="BR16" s="73">
        <f>IF(CX16=0,0,J16/(1+Vychodiská!$C$168)^'komunálny odpad'!CX16)</f>
        <v>0</v>
      </c>
      <c r="BS16" s="73">
        <f>IF(CY16=0,0,K16/(1+Vychodiská!$C$168)^'komunálny odpad'!CY16)</f>
        <v>0</v>
      </c>
      <c r="BT16" s="73">
        <f>IF(CZ16=0,0,L16/(1+Vychodiská!$C$168)^'komunálny odpad'!CZ16)</f>
        <v>0</v>
      </c>
      <c r="BU16" s="73">
        <f>IF(DA16=0,0,M16/(1+Vychodiská!$C$168)^'komunálny odpad'!DA16)</f>
        <v>0</v>
      </c>
      <c r="BV16" s="73">
        <f>IF(DB16=0,0,N16/(1+Vychodiská!$C$168)^'komunálny odpad'!DB16)</f>
        <v>0</v>
      </c>
      <c r="BW16" s="73">
        <f>IF(DC16=0,0,O16/(1+Vychodiská!$C$168)^'komunálny odpad'!DC16)</f>
        <v>0</v>
      </c>
      <c r="BX16" s="73">
        <f>IF(DD16=0,0,P16/(1+Vychodiská!$C$168)^'komunálny odpad'!DD16)</f>
        <v>0</v>
      </c>
      <c r="BY16" s="73">
        <f>IF(DE16=0,0,Q16/(1+Vychodiská!$C$168)^'komunálny odpad'!DE16)</f>
        <v>0</v>
      </c>
      <c r="BZ16" s="73">
        <f>IF(DF16=0,0,R16/(1+Vychodiská!$C$168)^'komunálny odpad'!DF16)</f>
        <v>0</v>
      </c>
      <c r="CA16" s="73">
        <f>IF(DG16=0,0,S16/(1+Vychodiská!$C$168)^'komunálny odpad'!DG16)</f>
        <v>0</v>
      </c>
      <c r="CB16" s="73">
        <f>IF(DH16=0,0,T16/(1+Vychodiská!$C$168)^'komunálny odpad'!DH16)</f>
        <v>0</v>
      </c>
      <c r="CC16" s="73">
        <f>IF(DI16=0,0,U16/(1+Vychodiská!$C$168)^'komunálny odpad'!DI16)</f>
        <v>0</v>
      </c>
      <c r="CD16" s="73">
        <f>IF(DJ16=0,0,V16/(1+Vychodiská!$C$168)^'komunálny odpad'!DJ16)</f>
        <v>0</v>
      </c>
      <c r="CE16" s="73">
        <f>IF(DK16=0,0,W16/(1+Vychodiská!$C$168)^'komunálny odpad'!DK16)</f>
        <v>0</v>
      </c>
      <c r="CF16" s="73">
        <f>IF(DL16=0,0,X16/(1+Vychodiská!$C$168)^'komunálny odpad'!DL16)</f>
        <v>0</v>
      </c>
      <c r="CG16" s="73">
        <f>IF(DM16=0,0,Y16/(1+Vychodiská!$C$168)^'komunálny odpad'!DM16)</f>
        <v>0</v>
      </c>
      <c r="CH16" s="73">
        <f>IF(DN16=0,0,Z16/(1+Vychodiská!$C$168)^'komunálny odpad'!DN16)</f>
        <v>0</v>
      </c>
      <c r="CI16" s="73">
        <f>IF(DO16=0,0,AA16/(1+Vychodiská!$C$168)^'komunálny odpad'!DO16)</f>
        <v>0</v>
      </c>
      <c r="CJ16" s="73">
        <f>IF(DP16=0,0,AB16/(1+Vychodiská!$C$168)^'komunálny odpad'!DP16)</f>
        <v>0</v>
      </c>
      <c r="CK16" s="73">
        <f>IF(DQ16=0,0,AC16/(1+Vychodiská!$C$168)^'komunálny odpad'!DQ16)</f>
        <v>0</v>
      </c>
      <c r="CL16" s="73">
        <f>IF(DR16=0,0,AD16/(1+Vychodiská!$C$168)^'komunálny odpad'!DR16)</f>
        <v>0</v>
      </c>
      <c r="CM16" s="73">
        <f>IF(DS16=0,0,AE16/(1+Vychodiská!$C$168)^'komunálny odpad'!DS16)</f>
        <v>0</v>
      </c>
      <c r="CN16" s="73">
        <f>IF(DT16=0,0,AF16/(1+Vychodiská!$C$168)^'komunálny odpad'!DT16)</f>
        <v>0</v>
      </c>
      <c r="CO16" s="73">
        <f>IF(DU16=0,0,AG16/(1+Vychodiská!$C$168)^'komunálny odpad'!DU16)</f>
        <v>0</v>
      </c>
      <c r="CP16" s="73">
        <f>IF(DV16=0,0,AH16/(1+Vychodiská!$C$168)^'komunálny odpad'!DV16)</f>
        <v>0</v>
      </c>
      <c r="CQ16" s="73">
        <f>IF(DW16=0,0,AI16/(1+Vychodiská!$C$168)^'komunálny odpad'!DW16)</f>
        <v>0</v>
      </c>
      <c r="CR16" s="74">
        <f>IF(DX16=0,0,AJ16/(1+Vychodiská!$C$168)^'komunálny odpad'!DX16)</f>
        <v>0</v>
      </c>
      <c r="CS16" s="77">
        <f t="shared" si="4"/>
        <v>0</v>
      </c>
      <c r="CT16" s="73"/>
      <c r="CU16" s="78">
        <f t="shared" si="0"/>
        <v>3</v>
      </c>
      <c r="CV16" s="78">
        <f t="shared" ref="CV16:DX16" si="16">IF(CU16=0,0,IF(CV$2&gt;$D16,0,CU16+1))</f>
        <v>4</v>
      </c>
      <c r="CW16" s="78">
        <f t="shared" si="16"/>
        <v>5</v>
      </c>
      <c r="CX16" s="78">
        <f t="shared" si="16"/>
        <v>6</v>
      </c>
      <c r="CY16" s="78">
        <f t="shared" si="16"/>
        <v>7</v>
      </c>
      <c r="CZ16" s="78">
        <f t="shared" si="16"/>
        <v>8</v>
      </c>
      <c r="DA16" s="78">
        <f t="shared" si="16"/>
        <v>9</v>
      </c>
      <c r="DB16" s="78">
        <f t="shared" si="16"/>
        <v>10</v>
      </c>
      <c r="DC16" s="78">
        <f t="shared" si="16"/>
        <v>11</v>
      </c>
      <c r="DD16" s="78">
        <f t="shared" si="16"/>
        <v>12</v>
      </c>
      <c r="DE16" s="78">
        <f t="shared" si="16"/>
        <v>13</v>
      </c>
      <c r="DF16" s="78">
        <f t="shared" si="16"/>
        <v>14</v>
      </c>
      <c r="DG16" s="78">
        <f t="shared" si="16"/>
        <v>15</v>
      </c>
      <c r="DH16" s="78">
        <f t="shared" si="16"/>
        <v>16</v>
      </c>
      <c r="DI16" s="78">
        <f t="shared" si="16"/>
        <v>17</v>
      </c>
      <c r="DJ16" s="78">
        <f t="shared" si="16"/>
        <v>18</v>
      </c>
      <c r="DK16" s="78">
        <f t="shared" si="16"/>
        <v>19</v>
      </c>
      <c r="DL16" s="78">
        <f t="shared" si="16"/>
        <v>20</v>
      </c>
      <c r="DM16" s="78">
        <f t="shared" si="16"/>
        <v>21</v>
      </c>
      <c r="DN16" s="78">
        <f t="shared" si="16"/>
        <v>22</v>
      </c>
      <c r="DO16" s="78">
        <f t="shared" si="16"/>
        <v>0</v>
      </c>
      <c r="DP16" s="78">
        <f t="shared" si="16"/>
        <v>0</v>
      </c>
      <c r="DQ16" s="78">
        <f t="shared" si="16"/>
        <v>0</v>
      </c>
      <c r="DR16" s="78">
        <f t="shared" si="16"/>
        <v>0</v>
      </c>
      <c r="DS16" s="78">
        <f t="shared" si="16"/>
        <v>0</v>
      </c>
      <c r="DT16" s="78">
        <f t="shared" si="16"/>
        <v>0</v>
      </c>
      <c r="DU16" s="78">
        <f t="shared" si="16"/>
        <v>0</v>
      </c>
      <c r="DV16" s="78">
        <f t="shared" si="16"/>
        <v>0</v>
      </c>
      <c r="DW16" s="78">
        <f t="shared" si="16"/>
        <v>0</v>
      </c>
      <c r="DX16" s="79">
        <f t="shared" si="16"/>
        <v>0</v>
      </c>
    </row>
    <row r="17" spans="1:128" s="80" customFormat="1" ht="31" customHeight="1" x14ac:dyDescent="0.35">
      <c r="A17" s="70">
        <v>15</v>
      </c>
      <c r="B17" s="71" t="s">
        <v>67</v>
      </c>
      <c r="C17" s="71" t="str">
        <f>INDEX(Data!$D$3:$D$29,MATCH('komunálny odpad'!A17,Data!$A$3:$A$29,0))</f>
        <v>Nový zdroj tepla a elektrickej energie - plynové motory a transformátor T10</v>
      </c>
      <c r="D17" s="72">
        <f>INDEX(Data!$M$3:$M$29,MATCH('komunálny odpad'!A17,Data!$A$3:$A$29,0))</f>
        <v>12</v>
      </c>
      <c r="E17" s="72" t="str">
        <f>INDEX(Data!$J$3:$J$29,MATCH('komunálny odpad'!A17,Data!$A$3:$A$29,0))</f>
        <v>2023-2026</v>
      </c>
      <c r="F17" s="74">
        <f>INDEX(Data!$W$3:$W$29,MATCH('komunálny odpad'!A17,Data!$A$3:$A$29,0))</f>
        <v>0</v>
      </c>
      <c r="G17" s="73">
        <f>$F17*Vychodiská!$C$43</f>
        <v>0</v>
      </c>
      <c r="H17" s="73">
        <f>$F17*Vychodiská!$C$43</f>
        <v>0</v>
      </c>
      <c r="I17" s="73">
        <f>$F17*Vychodiská!$C$43</f>
        <v>0</v>
      </c>
      <c r="J17" s="73">
        <f>$F17*Vychodiská!$C$43</f>
        <v>0</v>
      </c>
      <c r="K17" s="73">
        <f>$F17*Vychodiská!$C$43</f>
        <v>0</v>
      </c>
      <c r="L17" s="73">
        <f>$F17*Vychodiská!$C$43</f>
        <v>0</v>
      </c>
      <c r="M17" s="73">
        <f>$F17*Vychodiská!$C$43</f>
        <v>0</v>
      </c>
      <c r="N17" s="73">
        <f>$F17*Vychodiská!$C$43</f>
        <v>0</v>
      </c>
      <c r="O17" s="73">
        <f>$F17*Vychodiská!$C$43</f>
        <v>0</v>
      </c>
      <c r="P17" s="73">
        <f>$F17*Vychodiská!$C$43</f>
        <v>0</v>
      </c>
      <c r="Q17" s="73">
        <f>$F17*Vychodiská!$C$43</f>
        <v>0</v>
      </c>
      <c r="R17" s="73">
        <f>$F17*Vychodiská!$C$43</f>
        <v>0</v>
      </c>
      <c r="S17" s="73">
        <f>$F17*Vychodiská!$C$43</f>
        <v>0</v>
      </c>
      <c r="T17" s="73">
        <f>$F17*Vychodiská!$C$43</f>
        <v>0</v>
      </c>
      <c r="U17" s="73">
        <f>$F17*Vychodiská!$C$43</f>
        <v>0</v>
      </c>
      <c r="V17" s="73">
        <f>$F17*Vychodiská!$C$43</f>
        <v>0</v>
      </c>
      <c r="W17" s="73">
        <f>$F17*Vychodiská!$C$43</f>
        <v>0</v>
      </c>
      <c r="X17" s="73">
        <f>$F17*Vychodiská!$C$43</f>
        <v>0</v>
      </c>
      <c r="Y17" s="73">
        <f>$F17*Vychodiská!$C$43</f>
        <v>0</v>
      </c>
      <c r="Z17" s="73">
        <f>$F17*Vychodiská!$C$43</f>
        <v>0</v>
      </c>
      <c r="AA17" s="73">
        <f>$F17*Vychodiská!$C$43</f>
        <v>0</v>
      </c>
      <c r="AB17" s="73">
        <f>$F17*Vychodiská!$C$43</f>
        <v>0</v>
      </c>
      <c r="AC17" s="73">
        <f>$F17*Vychodiská!$C$43</f>
        <v>0</v>
      </c>
      <c r="AD17" s="73">
        <f>$F17*Vychodiská!$C$43</f>
        <v>0</v>
      </c>
      <c r="AE17" s="73">
        <f>$F17*Vychodiská!$C$43</f>
        <v>0</v>
      </c>
      <c r="AF17" s="73">
        <f>$F17*Vychodiská!$C$43</f>
        <v>0</v>
      </c>
      <c r="AG17" s="73">
        <f>$F17*Vychodiská!$C$43</f>
        <v>0</v>
      </c>
      <c r="AH17" s="73">
        <f>$F17*Vychodiská!$C$43</f>
        <v>0</v>
      </c>
      <c r="AI17" s="73">
        <f>$F17*Vychodiská!$C$43</f>
        <v>0</v>
      </c>
      <c r="AJ17" s="74">
        <f>$F17*Vychodiská!$C$43</f>
        <v>0</v>
      </c>
      <c r="AK17" s="73">
        <f t="shared" si="2"/>
        <v>0</v>
      </c>
      <c r="AL17" s="73">
        <f>SUM($G17:H17)</f>
        <v>0</v>
      </c>
      <c r="AM17" s="73">
        <f>SUM($G17:I17)</f>
        <v>0</v>
      </c>
      <c r="AN17" s="73">
        <f>SUM($G17:J17)</f>
        <v>0</v>
      </c>
      <c r="AO17" s="73">
        <f>SUM($G17:K17)</f>
        <v>0</v>
      </c>
      <c r="AP17" s="73">
        <f>SUM($G17:L17)</f>
        <v>0</v>
      </c>
      <c r="AQ17" s="73">
        <f>SUM($G17:M17)</f>
        <v>0</v>
      </c>
      <c r="AR17" s="73">
        <f>SUM($G17:N17)</f>
        <v>0</v>
      </c>
      <c r="AS17" s="73">
        <f>SUM($G17:O17)</f>
        <v>0</v>
      </c>
      <c r="AT17" s="73">
        <f>SUM($G17:P17)</f>
        <v>0</v>
      </c>
      <c r="AU17" s="73">
        <f>SUM($G17:Q17)</f>
        <v>0</v>
      </c>
      <c r="AV17" s="73">
        <f>SUM($G17:R17)</f>
        <v>0</v>
      </c>
      <c r="AW17" s="73">
        <f>SUM($G17:S17)</f>
        <v>0</v>
      </c>
      <c r="AX17" s="73">
        <f>SUM($G17:T17)</f>
        <v>0</v>
      </c>
      <c r="AY17" s="73">
        <f>SUM($G17:U17)</f>
        <v>0</v>
      </c>
      <c r="AZ17" s="73">
        <f>SUM($G17:V17)</f>
        <v>0</v>
      </c>
      <c r="BA17" s="73">
        <f>SUM($G17:W17)</f>
        <v>0</v>
      </c>
      <c r="BB17" s="73">
        <f>SUM($G17:X17)</f>
        <v>0</v>
      </c>
      <c r="BC17" s="73">
        <f>SUM($G17:Y17)</f>
        <v>0</v>
      </c>
      <c r="BD17" s="73">
        <f>SUM($G17:Z17)</f>
        <v>0</v>
      </c>
      <c r="BE17" s="73">
        <f>SUM($G17:AA17)</f>
        <v>0</v>
      </c>
      <c r="BF17" s="73">
        <f>SUM($G17:AB17)</f>
        <v>0</v>
      </c>
      <c r="BG17" s="73">
        <f>SUM($G17:AC17)</f>
        <v>0</v>
      </c>
      <c r="BH17" s="73">
        <f>SUM($G17:AD17)</f>
        <v>0</v>
      </c>
      <c r="BI17" s="73">
        <f>SUM($G17:AE17)</f>
        <v>0</v>
      </c>
      <c r="BJ17" s="73">
        <f>SUM($G17:AF17)</f>
        <v>0</v>
      </c>
      <c r="BK17" s="73">
        <f>SUM($G17:AG17)</f>
        <v>0</v>
      </c>
      <c r="BL17" s="73">
        <f>SUM($G17:AH17)</f>
        <v>0</v>
      </c>
      <c r="BM17" s="73">
        <f>SUM($G17:AI17)</f>
        <v>0</v>
      </c>
      <c r="BN17" s="74">
        <f>SUM($G17:AJ17)</f>
        <v>0</v>
      </c>
      <c r="BO17" s="76">
        <f>IF(CU17=0,0,G17/(1+Vychodiská!$C$168)^'komunálny odpad'!CU17)</f>
        <v>0</v>
      </c>
      <c r="BP17" s="73">
        <f>IF(CV17=0,0,H17/(1+Vychodiská!$C$168)^'komunálny odpad'!CV17)</f>
        <v>0</v>
      </c>
      <c r="BQ17" s="73">
        <f>IF(CW17=0,0,I17/(1+Vychodiská!$C$168)^'komunálny odpad'!CW17)</f>
        <v>0</v>
      </c>
      <c r="BR17" s="73">
        <f>IF(CX17=0,0,J17/(1+Vychodiská!$C$168)^'komunálny odpad'!CX17)</f>
        <v>0</v>
      </c>
      <c r="BS17" s="73">
        <f>IF(CY17=0,0,K17/(1+Vychodiská!$C$168)^'komunálny odpad'!CY17)</f>
        <v>0</v>
      </c>
      <c r="BT17" s="73">
        <f>IF(CZ17=0,0,L17/(1+Vychodiská!$C$168)^'komunálny odpad'!CZ17)</f>
        <v>0</v>
      </c>
      <c r="BU17" s="73">
        <f>IF(DA17=0,0,M17/(1+Vychodiská!$C$168)^'komunálny odpad'!DA17)</f>
        <v>0</v>
      </c>
      <c r="BV17" s="73">
        <f>IF(DB17=0,0,N17/(1+Vychodiská!$C$168)^'komunálny odpad'!DB17)</f>
        <v>0</v>
      </c>
      <c r="BW17" s="73">
        <f>IF(DC17=0,0,O17/(1+Vychodiská!$C$168)^'komunálny odpad'!DC17)</f>
        <v>0</v>
      </c>
      <c r="BX17" s="73">
        <f>IF(DD17=0,0,P17/(1+Vychodiská!$C$168)^'komunálny odpad'!DD17)</f>
        <v>0</v>
      </c>
      <c r="BY17" s="73">
        <f>IF(DE17=0,0,Q17/(1+Vychodiská!$C$168)^'komunálny odpad'!DE17)</f>
        <v>0</v>
      </c>
      <c r="BZ17" s="73">
        <f>IF(DF17=0,0,R17/(1+Vychodiská!$C$168)^'komunálny odpad'!DF17)</f>
        <v>0</v>
      </c>
      <c r="CA17" s="73">
        <f>IF(DG17=0,0,S17/(1+Vychodiská!$C$168)^'komunálny odpad'!DG17)</f>
        <v>0</v>
      </c>
      <c r="CB17" s="73">
        <f>IF(DH17=0,0,T17/(1+Vychodiská!$C$168)^'komunálny odpad'!DH17)</f>
        <v>0</v>
      </c>
      <c r="CC17" s="73">
        <f>IF(DI17=0,0,U17/(1+Vychodiská!$C$168)^'komunálny odpad'!DI17)</f>
        <v>0</v>
      </c>
      <c r="CD17" s="73">
        <f>IF(DJ17=0,0,V17/(1+Vychodiská!$C$168)^'komunálny odpad'!DJ17)</f>
        <v>0</v>
      </c>
      <c r="CE17" s="73">
        <f>IF(DK17=0,0,W17/(1+Vychodiská!$C$168)^'komunálny odpad'!DK17)</f>
        <v>0</v>
      </c>
      <c r="CF17" s="73">
        <f>IF(DL17=0,0,X17/(1+Vychodiská!$C$168)^'komunálny odpad'!DL17)</f>
        <v>0</v>
      </c>
      <c r="CG17" s="73">
        <f>IF(DM17=0,0,Y17/(1+Vychodiská!$C$168)^'komunálny odpad'!DM17)</f>
        <v>0</v>
      </c>
      <c r="CH17" s="73">
        <f>IF(DN17=0,0,Z17/(1+Vychodiská!$C$168)^'komunálny odpad'!DN17)</f>
        <v>0</v>
      </c>
      <c r="CI17" s="73">
        <f>IF(DO17=0,0,AA17/(1+Vychodiská!$C$168)^'komunálny odpad'!DO17)</f>
        <v>0</v>
      </c>
      <c r="CJ17" s="73">
        <f>IF(DP17=0,0,AB17/(1+Vychodiská!$C$168)^'komunálny odpad'!DP17)</f>
        <v>0</v>
      </c>
      <c r="CK17" s="73">
        <f>IF(DQ17=0,0,AC17/(1+Vychodiská!$C$168)^'komunálny odpad'!DQ17)</f>
        <v>0</v>
      </c>
      <c r="CL17" s="73">
        <f>IF(DR17=0,0,AD17/(1+Vychodiská!$C$168)^'komunálny odpad'!DR17)</f>
        <v>0</v>
      </c>
      <c r="CM17" s="73">
        <f>IF(DS17=0,0,AE17/(1+Vychodiská!$C$168)^'komunálny odpad'!DS17)</f>
        <v>0</v>
      </c>
      <c r="CN17" s="73">
        <f>IF(DT17=0,0,AF17/(1+Vychodiská!$C$168)^'komunálny odpad'!DT17)</f>
        <v>0</v>
      </c>
      <c r="CO17" s="73">
        <f>IF(DU17=0,0,AG17/(1+Vychodiská!$C$168)^'komunálny odpad'!DU17)</f>
        <v>0</v>
      </c>
      <c r="CP17" s="73">
        <f>IF(DV17=0,0,AH17/(1+Vychodiská!$C$168)^'komunálny odpad'!DV17)</f>
        <v>0</v>
      </c>
      <c r="CQ17" s="73">
        <f>IF(DW17=0,0,AI17/(1+Vychodiská!$C$168)^'komunálny odpad'!DW17)</f>
        <v>0</v>
      </c>
      <c r="CR17" s="74">
        <f>IF(DX17=0,0,AJ17/(1+Vychodiská!$C$168)^'komunálny odpad'!DX17)</f>
        <v>0</v>
      </c>
      <c r="CS17" s="77">
        <f t="shared" si="4"/>
        <v>0</v>
      </c>
      <c r="CT17" s="73"/>
      <c r="CU17" s="78">
        <f t="shared" si="0"/>
        <v>5</v>
      </c>
      <c r="CV17" s="78">
        <f t="shared" ref="CV17:DX17" si="17">IF(CU17=0,0,IF(CV$2&gt;$D17,0,CU17+1))</f>
        <v>6</v>
      </c>
      <c r="CW17" s="78">
        <f t="shared" si="17"/>
        <v>7</v>
      </c>
      <c r="CX17" s="78">
        <f t="shared" si="17"/>
        <v>8</v>
      </c>
      <c r="CY17" s="78">
        <f t="shared" si="17"/>
        <v>9</v>
      </c>
      <c r="CZ17" s="78">
        <f t="shared" si="17"/>
        <v>10</v>
      </c>
      <c r="DA17" s="78">
        <f t="shared" si="17"/>
        <v>11</v>
      </c>
      <c r="DB17" s="78">
        <f t="shared" si="17"/>
        <v>12</v>
      </c>
      <c r="DC17" s="78">
        <f t="shared" si="17"/>
        <v>13</v>
      </c>
      <c r="DD17" s="78">
        <f t="shared" si="17"/>
        <v>14</v>
      </c>
      <c r="DE17" s="78">
        <f t="shared" si="17"/>
        <v>15</v>
      </c>
      <c r="DF17" s="78">
        <f t="shared" si="17"/>
        <v>16</v>
      </c>
      <c r="DG17" s="78">
        <f t="shared" si="17"/>
        <v>0</v>
      </c>
      <c r="DH17" s="78">
        <f t="shared" si="17"/>
        <v>0</v>
      </c>
      <c r="DI17" s="78">
        <f t="shared" si="17"/>
        <v>0</v>
      </c>
      <c r="DJ17" s="78">
        <f t="shared" si="17"/>
        <v>0</v>
      </c>
      <c r="DK17" s="78">
        <f t="shared" si="17"/>
        <v>0</v>
      </c>
      <c r="DL17" s="78">
        <f t="shared" si="17"/>
        <v>0</v>
      </c>
      <c r="DM17" s="78">
        <f t="shared" si="17"/>
        <v>0</v>
      </c>
      <c r="DN17" s="78">
        <f t="shared" si="17"/>
        <v>0</v>
      </c>
      <c r="DO17" s="78">
        <f t="shared" si="17"/>
        <v>0</v>
      </c>
      <c r="DP17" s="78">
        <f t="shared" si="17"/>
        <v>0</v>
      </c>
      <c r="DQ17" s="78">
        <f t="shared" si="17"/>
        <v>0</v>
      </c>
      <c r="DR17" s="78">
        <f t="shared" si="17"/>
        <v>0</v>
      </c>
      <c r="DS17" s="78">
        <f t="shared" si="17"/>
        <v>0</v>
      </c>
      <c r="DT17" s="78">
        <f t="shared" si="17"/>
        <v>0</v>
      </c>
      <c r="DU17" s="78">
        <f t="shared" si="17"/>
        <v>0</v>
      </c>
      <c r="DV17" s="78">
        <f t="shared" si="17"/>
        <v>0</v>
      </c>
      <c r="DW17" s="78">
        <f t="shared" si="17"/>
        <v>0</v>
      </c>
      <c r="DX17" s="79">
        <f t="shared" si="17"/>
        <v>0</v>
      </c>
    </row>
    <row r="18" spans="1:128" s="80" customFormat="1" ht="31" customHeight="1" x14ac:dyDescent="0.35">
      <c r="A18" s="70">
        <v>16</v>
      </c>
      <c r="B18" s="71" t="s">
        <v>116</v>
      </c>
      <c r="C18" s="71" t="str">
        <f>INDEX(Data!$D$3:$D$29,MATCH('komunálny odpad'!A18,Data!$A$3:$A$29,0))</f>
        <v>Ekologizácia teplárne Žilina - vybudovanie multipalivového kotla a ukončenie uhoľnej prevádzky</v>
      </c>
      <c r="D18" s="72">
        <f>INDEX(Data!$M$3:$M$29,MATCH('komunálny odpad'!A18,Data!$A$3:$A$29,0))</f>
        <v>20</v>
      </c>
      <c r="E18" s="72" t="str">
        <f>INDEX(Data!$J$3:$J$29,MATCH('komunálny odpad'!A18,Data!$A$3:$A$29,0))</f>
        <v>2024-2027</v>
      </c>
      <c r="F18" s="74">
        <f>INDEX(Data!$W$3:$W$29,MATCH('komunálny odpad'!A18,Data!$A$3:$A$29,0))</f>
        <v>32468</v>
      </c>
      <c r="G18" s="73">
        <f>$F18*Vychodiská!$C$43</f>
        <v>1659114.8</v>
      </c>
      <c r="H18" s="73">
        <f>$F18*Vychodiská!$C$43</f>
        <v>1659114.8</v>
      </c>
      <c r="I18" s="73">
        <f>$F18*Vychodiská!$C$43</f>
        <v>1659114.8</v>
      </c>
      <c r="J18" s="73">
        <f>$F18*Vychodiská!$C$43</f>
        <v>1659114.8</v>
      </c>
      <c r="K18" s="73">
        <f>$F18*Vychodiská!$C$43</f>
        <v>1659114.8</v>
      </c>
      <c r="L18" s="73">
        <f>$F18*Vychodiská!$C$43</f>
        <v>1659114.8</v>
      </c>
      <c r="M18" s="73">
        <f>$F18*Vychodiská!$C$43</f>
        <v>1659114.8</v>
      </c>
      <c r="N18" s="73">
        <f>$F18*Vychodiská!$C$43</f>
        <v>1659114.8</v>
      </c>
      <c r="O18" s="73">
        <f>$F18*Vychodiská!$C$43</f>
        <v>1659114.8</v>
      </c>
      <c r="P18" s="73">
        <f>$F18*Vychodiská!$C$43</f>
        <v>1659114.8</v>
      </c>
      <c r="Q18" s="73">
        <f>$F18*Vychodiská!$C$43</f>
        <v>1659114.8</v>
      </c>
      <c r="R18" s="73">
        <f>$F18*Vychodiská!$C$43</f>
        <v>1659114.8</v>
      </c>
      <c r="S18" s="73">
        <f>$F18*Vychodiská!$C$43</f>
        <v>1659114.8</v>
      </c>
      <c r="T18" s="73">
        <f>$F18*Vychodiská!$C$43</f>
        <v>1659114.8</v>
      </c>
      <c r="U18" s="73">
        <f>$F18*Vychodiská!$C$43</f>
        <v>1659114.8</v>
      </c>
      <c r="V18" s="73">
        <f>$F18*Vychodiská!$C$43</f>
        <v>1659114.8</v>
      </c>
      <c r="W18" s="73">
        <f>$F18*Vychodiská!$C$43</f>
        <v>1659114.8</v>
      </c>
      <c r="X18" s="73">
        <f>$F18*Vychodiská!$C$43</f>
        <v>1659114.8</v>
      </c>
      <c r="Y18" s="73">
        <f>$F18*Vychodiská!$C$43</f>
        <v>1659114.8</v>
      </c>
      <c r="Z18" s="73">
        <f>$F18*Vychodiská!$C$43</f>
        <v>1659114.8</v>
      </c>
      <c r="AA18" s="73">
        <f>$F18*Vychodiská!$C$43</f>
        <v>1659114.8</v>
      </c>
      <c r="AB18" s="73">
        <f>$F18*Vychodiská!$C$43</f>
        <v>1659114.8</v>
      </c>
      <c r="AC18" s="73">
        <f>$F18*Vychodiská!$C$43</f>
        <v>1659114.8</v>
      </c>
      <c r="AD18" s="73">
        <f>$F18*Vychodiská!$C$43</f>
        <v>1659114.8</v>
      </c>
      <c r="AE18" s="73">
        <f>$F18*Vychodiská!$C$43</f>
        <v>1659114.8</v>
      </c>
      <c r="AF18" s="73">
        <f>$F18*Vychodiská!$C$43</f>
        <v>1659114.8</v>
      </c>
      <c r="AG18" s="73">
        <f>$F18*Vychodiská!$C$43</f>
        <v>1659114.8</v>
      </c>
      <c r="AH18" s="73">
        <f>$F18*Vychodiská!$C$43</f>
        <v>1659114.8</v>
      </c>
      <c r="AI18" s="73">
        <f>$F18*Vychodiská!$C$43</f>
        <v>1659114.8</v>
      </c>
      <c r="AJ18" s="74">
        <f>$F18*Vychodiská!$C$43</f>
        <v>1659114.8</v>
      </c>
      <c r="AK18" s="73">
        <f t="shared" si="2"/>
        <v>1659114.8</v>
      </c>
      <c r="AL18" s="73">
        <f>SUM($G18:H18)</f>
        <v>3318229.6</v>
      </c>
      <c r="AM18" s="73">
        <f>SUM($G18:I18)</f>
        <v>4977344.4000000004</v>
      </c>
      <c r="AN18" s="73">
        <f>SUM($G18:J18)</f>
        <v>6636459.2000000002</v>
      </c>
      <c r="AO18" s="73">
        <f>SUM($G18:K18)</f>
        <v>8295574</v>
      </c>
      <c r="AP18" s="73">
        <f>SUM($G18:L18)</f>
        <v>9954688.8000000007</v>
      </c>
      <c r="AQ18" s="73">
        <f>SUM($G18:M18)</f>
        <v>11613803.600000001</v>
      </c>
      <c r="AR18" s="73">
        <f>SUM($G18:N18)</f>
        <v>13272918.400000002</v>
      </c>
      <c r="AS18" s="73">
        <f>SUM($G18:O18)</f>
        <v>14932033.200000003</v>
      </c>
      <c r="AT18" s="73">
        <f>SUM($G18:P18)</f>
        <v>16591148.000000004</v>
      </c>
      <c r="AU18" s="73">
        <f>SUM($G18:Q18)</f>
        <v>18250262.800000004</v>
      </c>
      <c r="AV18" s="73">
        <f>SUM($G18:R18)</f>
        <v>19909377.600000005</v>
      </c>
      <c r="AW18" s="73">
        <f>SUM($G18:S18)</f>
        <v>21568492.400000006</v>
      </c>
      <c r="AX18" s="73">
        <f>SUM($G18:T18)</f>
        <v>23227607.200000007</v>
      </c>
      <c r="AY18" s="73">
        <f>SUM($G18:U18)</f>
        <v>24886722.000000007</v>
      </c>
      <c r="AZ18" s="73">
        <f>SUM($G18:V18)</f>
        <v>26545836.800000008</v>
      </c>
      <c r="BA18" s="73">
        <f>SUM($G18:W18)</f>
        <v>28204951.600000009</v>
      </c>
      <c r="BB18" s="73">
        <f>SUM($G18:X18)</f>
        <v>29864066.40000001</v>
      </c>
      <c r="BC18" s="73">
        <f>SUM($G18:Y18)</f>
        <v>31523181.20000001</v>
      </c>
      <c r="BD18" s="73">
        <f>SUM($G18:Z18)</f>
        <v>33182296.000000011</v>
      </c>
      <c r="BE18" s="73">
        <f>SUM($G18:AA18)</f>
        <v>34841410.800000012</v>
      </c>
      <c r="BF18" s="73">
        <f>SUM($G18:AB18)</f>
        <v>36500525.600000009</v>
      </c>
      <c r="BG18" s="73">
        <f>SUM($G18:AC18)</f>
        <v>38159640.400000006</v>
      </c>
      <c r="BH18" s="73">
        <f>SUM($G18:AD18)</f>
        <v>39818755.200000003</v>
      </c>
      <c r="BI18" s="73">
        <f>SUM($G18:AE18)</f>
        <v>41477870</v>
      </c>
      <c r="BJ18" s="73">
        <f>SUM($G18:AF18)</f>
        <v>43136984.799999997</v>
      </c>
      <c r="BK18" s="73">
        <f>SUM($G18:AG18)</f>
        <v>44796099.599999994</v>
      </c>
      <c r="BL18" s="73">
        <f>SUM($G18:AH18)</f>
        <v>46455214.399999991</v>
      </c>
      <c r="BM18" s="73">
        <f>SUM($G18:AI18)</f>
        <v>48114329.199999988</v>
      </c>
      <c r="BN18" s="74">
        <f>SUM($G18:AJ18)</f>
        <v>49773443.999999985</v>
      </c>
      <c r="BO18" s="76">
        <f>IF(CU18=0,0,G18/(1+Vychodiská!$C$168)^'komunálny odpad'!CU18)</f>
        <v>1299959.858975084</v>
      </c>
      <c r="BP18" s="73">
        <f>IF(CV18=0,0,H18/(1+Vychodiská!$C$168)^'komunálny odpad'!CV18)</f>
        <v>1238057.0085476993</v>
      </c>
      <c r="BQ18" s="73">
        <f>IF(CW18=0,0,I18/(1+Vychodiská!$C$168)^'komunálny odpad'!CW18)</f>
        <v>1179101.9129025706</v>
      </c>
      <c r="BR18" s="73">
        <f>IF(CX18=0,0,J18/(1+Vychodiská!$C$168)^'komunálny odpad'!CX18)</f>
        <v>1122954.202764353</v>
      </c>
      <c r="BS18" s="73">
        <f>IF(CY18=0,0,K18/(1+Vychodiská!$C$168)^'komunálny odpad'!CY18)</f>
        <v>1069480.1931089074</v>
      </c>
      <c r="BT18" s="73">
        <f>IF(CZ18=0,0,L18/(1+Vychodiská!$C$168)^'komunálny odpad'!CZ18)</f>
        <v>1018552.5648656262</v>
      </c>
      <c r="BU18" s="73">
        <f>IF(DA18=0,0,M18/(1+Vychodiská!$C$168)^'komunálny odpad'!DA18)</f>
        <v>970050.06177678681</v>
      </c>
      <c r="BV18" s="73">
        <f>IF(DB18=0,0,N18/(1+Vychodiská!$C$168)^'komunálny odpad'!DB18)</f>
        <v>923857.20169217803</v>
      </c>
      <c r="BW18" s="73">
        <f>IF(DC18=0,0,O18/(1+Vychodiská!$C$168)^'komunálny odpad'!DC18)</f>
        <v>879864.00161159795</v>
      </c>
      <c r="BX18" s="73">
        <f>IF(DD18=0,0,P18/(1+Vychodiská!$C$168)^'komunálny odpad'!DD18)</f>
        <v>837965.71582056966</v>
      </c>
      <c r="BY18" s="73">
        <f>IF(DE18=0,0,Q18/(1+Vychodiská!$C$168)^'komunálny odpad'!DE18)</f>
        <v>798062.58649578039</v>
      </c>
      <c r="BZ18" s="73">
        <f>IF(DF18=0,0,R18/(1+Vychodiská!$C$168)^'komunálny odpad'!DF18)</f>
        <v>760059.60618645756</v>
      </c>
      <c r="CA18" s="73">
        <f>IF(DG18=0,0,S18/(1+Vychodiská!$C$168)^'komunálny odpad'!DG18)</f>
        <v>723866.29160614999</v>
      </c>
      <c r="CB18" s="73">
        <f>IF(DH18=0,0,T18/(1+Vychodiská!$C$168)^'komunálny odpad'!DH18)</f>
        <v>689396.46819633339</v>
      </c>
      <c r="CC18" s="73">
        <f>IF(DI18=0,0,U18/(1+Vychodiská!$C$168)^'komunálny odpad'!DI18)</f>
        <v>656568.06494888884</v>
      </c>
      <c r="CD18" s="73">
        <f>IF(DJ18=0,0,V18/(1+Vychodiská!$C$168)^'komunálny odpad'!DJ18)</f>
        <v>625302.91899894178</v>
      </c>
      <c r="CE18" s="73">
        <f>IF(DK18=0,0,W18/(1+Vychodiská!$C$168)^'komunálny odpad'!DK18)</f>
        <v>595526.58952280181</v>
      </c>
      <c r="CF18" s="73">
        <f>IF(DL18=0,0,X18/(1+Vychodiská!$C$168)^'komunálny odpad'!DL18)</f>
        <v>567168.18049790652</v>
      </c>
      <c r="CG18" s="73">
        <f>IF(DM18=0,0,Y18/(1+Vychodiská!$C$168)^'komunálny odpad'!DM18)</f>
        <v>540160.17190276796</v>
      </c>
      <c r="CH18" s="73">
        <f>IF(DN18=0,0,Z18/(1+Vychodiská!$C$168)^'komunálny odpad'!DN18)</f>
        <v>514438.2589550172</v>
      </c>
      <c r="CI18" s="73">
        <f>IF(DO18=0,0,AA18/(1+Vychodiská!$C$168)^'komunálny odpad'!DO18)</f>
        <v>0</v>
      </c>
      <c r="CJ18" s="73">
        <f>IF(DP18=0,0,AB18/(1+Vychodiská!$C$168)^'komunálny odpad'!DP18)</f>
        <v>0</v>
      </c>
      <c r="CK18" s="73">
        <f>IF(DQ18=0,0,AC18/(1+Vychodiská!$C$168)^'komunálny odpad'!DQ18)</f>
        <v>0</v>
      </c>
      <c r="CL18" s="73">
        <f>IF(DR18=0,0,AD18/(1+Vychodiská!$C$168)^'komunálny odpad'!DR18)</f>
        <v>0</v>
      </c>
      <c r="CM18" s="73">
        <f>IF(DS18=0,0,AE18/(1+Vychodiská!$C$168)^'komunálny odpad'!DS18)</f>
        <v>0</v>
      </c>
      <c r="CN18" s="73">
        <f>IF(DT18=0,0,AF18/(1+Vychodiská!$C$168)^'komunálny odpad'!DT18)</f>
        <v>0</v>
      </c>
      <c r="CO18" s="73">
        <f>IF(DU18=0,0,AG18/(1+Vychodiská!$C$168)^'komunálny odpad'!DU18)</f>
        <v>0</v>
      </c>
      <c r="CP18" s="73">
        <f>IF(DV18=0,0,AH18/(1+Vychodiská!$C$168)^'komunálny odpad'!DV18)</f>
        <v>0</v>
      </c>
      <c r="CQ18" s="73">
        <f>IF(DW18=0,0,AI18/(1+Vychodiská!$C$168)^'komunálny odpad'!DW18)</f>
        <v>0</v>
      </c>
      <c r="CR18" s="74">
        <f>IF(DX18=0,0,AJ18/(1+Vychodiská!$C$168)^'komunálny odpad'!DX18)</f>
        <v>0</v>
      </c>
      <c r="CS18" s="77">
        <f t="shared" si="4"/>
        <v>17010391.859376419</v>
      </c>
      <c r="CT18" s="73"/>
      <c r="CU18" s="78">
        <f t="shared" si="0"/>
        <v>5</v>
      </c>
      <c r="CV18" s="78">
        <f t="shared" ref="CV18:DX18" si="18">IF(CU18=0,0,IF(CV$2&gt;$D18,0,CU18+1))</f>
        <v>6</v>
      </c>
      <c r="CW18" s="78">
        <f t="shared" si="18"/>
        <v>7</v>
      </c>
      <c r="CX18" s="78">
        <f t="shared" si="18"/>
        <v>8</v>
      </c>
      <c r="CY18" s="78">
        <f t="shared" si="18"/>
        <v>9</v>
      </c>
      <c r="CZ18" s="78">
        <f t="shared" si="18"/>
        <v>10</v>
      </c>
      <c r="DA18" s="78">
        <f t="shared" si="18"/>
        <v>11</v>
      </c>
      <c r="DB18" s="78">
        <f t="shared" si="18"/>
        <v>12</v>
      </c>
      <c r="DC18" s="78">
        <f t="shared" si="18"/>
        <v>13</v>
      </c>
      <c r="DD18" s="78">
        <f t="shared" si="18"/>
        <v>14</v>
      </c>
      <c r="DE18" s="78">
        <f t="shared" si="18"/>
        <v>15</v>
      </c>
      <c r="DF18" s="78">
        <f t="shared" si="18"/>
        <v>16</v>
      </c>
      <c r="DG18" s="78">
        <f t="shared" si="18"/>
        <v>17</v>
      </c>
      <c r="DH18" s="78">
        <f t="shared" si="18"/>
        <v>18</v>
      </c>
      <c r="DI18" s="78">
        <f t="shared" si="18"/>
        <v>19</v>
      </c>
      <c r="DJ18" s="78">
        <f t="shared" si="18"/>
        <v>20</v>
      </c>
      <c r="DK18" s="78">
        <f t="shared" si="18"/>
        <v>21</v>
      </c>
      <c r="DL18" s="78">
        <f t="shared" si="18"/>
        <v>22</v>
      </c>
      <c r="DM18" s="78">
        <f t="shared" si="18"/>
        <v>23</v>
      </c>
      <c r="DN18" s="78">
        <f t="shared" si="18"/>
        <v>24</v>
      </c>
      <c r="DO18" s="78">
        <f t="shared" si="18"/>
        <v>0</v>
      </c>
      <c r="DP18" s="78">
        <f t="shared" si="18"/>
        <v>0</v>
      </c>
      <c r="DQ18" s="78">
        <f t="shared" si="18"/>
        <v>0</v>
      </c>
      <c r="DR18" s="78">
        <f t="shared" si="18"/>
        <v>0</v>
      </c>
      <c r="DS18" s="78">
        <f t="shared" si="18"/>
        <v>0</v>
      </c>
      <c r="DT18" s="78">
        <f t="shared" si="18"/>
        <v>0</v>
      </c>
      <c r="DU18" s="78">
        <f t="shared" si="18"/>
        <v>0</v>
      </c>
      <c r="DV18" s="78">
        <f t="shared" si="18"/>
        <v>0</v>
      </c>
      <c r="DW18" s="78">
        <f t="shared" si="18"/>
        <v>0</v>
      </c>
      <c r="DX18" s="79">
        <f t="shared" si="18"/>
        <v>0</v>
      </c>
    </row>
    <row r="19" spans="1:128" s="80" customFormat="1" ht="31" customHeight="1" x14ac:dyDescent="0.35">
      <c r="A19" s="70">
        <v>17</v>
      </c>
      <c r="B19" s="71" t="s">
        <v>116</v>
      </c>
      <c r="C19" s="71" t="str">
        <f>INDEX(Data!$D$3:$D$29,MATCH('komunálny odpad'!A19,Data!$A$3:$A$29,0))</f>
        <v xml:space="preserve">Vytesnenie pary II. etapa - Stavebné úpravy existujúcich rozvodov tepla a zmena média z parného na horúcovodné II. etapa – Vetva V2 (AUPARK – ŽT) </v>
      </c>
      <c r="D19" s="72">
        <f>INDEX(Data!$M$3:$M$29,MATCH('komunálny odpad'!A19,Data!$A$3:$A$29,0))</f>
        <v>30</v>
      </c>
      <c r="E19" s="72" t="str">
        <f>INDEX(Data!$J$3:$J$29,MATCH('komunálny odpad'!A19,Data!$A$3:$A$29,0))</f>
        <v>2024-2026</v>
      </c>
      <c r="F19" s="74">
        <f>INDEX(Data!$W$3:$W$29,MATCH('komunálny odpad'!A19,Data!$A$3:$A$29,0))</f>
        <v>0</v>
      </c>
      <c r="G19" s="73">
        <f>$F19*Vychodiská!$C$43</f>
        <v>0</v>
      </c>
      <c r="H19" s="73">
        <f>$F19*Vychodiská!$C$43</f>
        <v>0</v>
      </c>
      <c r="I19" s="73">
        <f>$F19*Vychodiská!$C$43</f>
        <v>0</v>
      </c>
      <c r="J19" s="73">
        <f>$F19*Vychodiská!$C$43</f>
        <v>0</v>
      </c>
      <c r="K19" s="73">
        <f>$F19*Vychodiská!$C$43</f>
        <v>0</v>
      </c>
      <c r="L19" s="73">
        <f>$F19*Vychodiská!$C$43</f>
        <v>0</v>
      </c>
      <c r="M19" s="73">
        <f>$F19*Vychodiská!$C$43</f>
        <v>0</v>
      </c>
      <c r="N19" s="73">
        <f>$F19*Vychodiská!$C$43</f>
        <v>0</v>
      </c>
      <c r="O19" s="73">
        <f>$F19*Vychodiská!$C$43</f>
        <v>0</v>
      </c>
      <c r="P19" s="73">
        <f>$F19*Vychodiská!$C$43</f>
        <v>0</v>
      </c>
      <c r="Q19" s="73">
        <f>$F19*Vychodiská!$C$43</f>
        <v>0</v>
      </c>
      <c r="R19" s="73">
        <f>$F19*Vychodiská!$C$43</f>
        <v>0</v>
      </c>
      <c r="S19" s="73">
        <f>$F19*Vychodiská!$C$43</f>
        <v>0</v>
      </c>
      <c r="T19" s="73">
        <f>$F19*Vychodiská!$C$43</f>
        <v>0</v>
      </c>
      <c r="U19" s="73">
        <f>$F19*Vychodiská!$C$43</f>
        <v>0</v>
      </c>
      <c r="V19" s="73">
        <f>$F19*Vychodiská!$C$43</f>
        <v>0</v>
      </c>
      <c r="W19" s="73">
        <f>$F19*Vychodiská!$C$43</f>
        <v>0</v>
      </c>
      <c r="X19" s="73">
        <f>$F19*Vychodiská!$C$43</f>
        <v>0</v>
      </c>
      <c r="Y19" s="73">
        <f>$F19*Vychodiská!$C$43</f>
        <v>0</v>
      </c>
      <c r="Z19" s="73">
        <f>$F19*Vychodiská!$C$43</f>
        <v>0</v>
      </c>
      <c r="AA19" s="73">
        <f>$F19*Vychodiská!$C$43</f>
        <v>0</v>
      </c>
      <c r="AB19" s="73">
        <f>$F19*Vychodiská!$C$43</f>
        <v>0</v>
      </c>
      <c r="AC19" s="73">
        <f>$F19*Vychodiská!$C$43</f>
        <v>0</v>
      </c>
      <c r="AD19" s="73">
        <f>$F19*Vychodiská!$C$43</f>
        <v>0</v>
      </c>
      <c r="AE19" s="73">
        <f>$F19*Vychodiská!$C$43</f>
        <v>0</v>
      </c>
      <c r="AF19" s="73">
        <f>$F19*Vychodiská!$C$43</f>
        <v>0</v>
      </c>
      <c r="AG19" s="73">
        <f>$F19*Vychodiská!$C$43</f>
        <v>0</v>
      </c>
      <c r="AH19" s="73">
        <f>$F19*Vychodiská!$C$43</f>
        <v>0</v>
      </c>
      <c r="AI19" s="73">
        <f>$F19*Vychodiská!$C$43</f>
        <v>0</v>
      </c>
      <c r="AJ19" s="74">
        <f>$F19*Vychodiská!$C$43</f>
        <v>0</v>
      </c>
      <c r="AK19" s="73">
        <f t="shared" si="2"/>
        <v>0</v>
      </c>
      <c r="AL19" s="73">
        <f>SUM($G19:H19)</f>
        <v>0</v>
      </c>
      <c r="AM19" s="73">
        <f>SUM($G19:I19)</f>
        <v>0</v>
      </c>
      <c r="AN19" s="73">
        <f>SUM($G19:J19)</f>
        <v>0</v>
      </c>
      <c r="AO19" s="73">
        <f>SUM($G19:K19)</f>
        <v>0</v>
      </c>
      <c r="AP19" s="73">
        <f>SUM($G19:L19)</f>
        <v>0</v>
      </c>
      <c r="AQ19" s="73">
        <f>SUM($G19:M19)</f>
        <v>0</v>
      </c>
      <c r="AR19" s="73">
        <f>SUM($G19:N19)</f>
        <v>0</v>
      </c>
      <c r="AS19" s="73">
        <f>SUM($G19:O19)</f>
        <v>0</v>
      </c>
      <c r="AT19" s="73">
        <f>SUM($G19:P19)</f>
        <v>0</v>
      </c>
      <c r="AU19" s="73">
        <f>SUM($G19:Q19)</f>
        <v>0</v>
      </c>
      <c r="AV19" s="73">
        <f>SUM($G19:R19)</f>
        <v>0</v>
      </c>
      <c r="AW19" s="73">
        <f>SUM($G19:S19)</f>
        <v>0</v>
      </c>
      <c r="AX19" s="73">
        <f>SUM($G19:T19)</f>
        <v>0</v>
      </c>
      <c r="AY19" s="73">
        <f>SUM($G19:U19)</f>
        <v>0</v>
      </c>
      <c r="AZ19" s="73">
        <f>SUM($G19:V19)</f>
        <v>0</v>
      </c>
      <c r="BA19" s="73">
        <f>SUM($G19:W19)</f>
        <v>0</v>
      </c>
      <c r="BB19" s="73">
        <f>SUM($G19:X19)</f>
        <v>0</v>
      </c>
      <c r="BC19" s="73">
        <f>SUM($G19:Y19)</f>
        <v>0</v>
      </c>
      <c r="BD19" s="73">
        <f>SUM($G19:Z19)</f>
        <v>0</v>
      </c>
      <c r="BE19" s="73">
        <f>SUM($G19:AA19)</f>
        <v>0</v>
      </c>
      <c r="BF19" s="73">
        <f>SUM($G19:AB19)</f>
        <v>0</v>
      </c>
      <c r="BG19" s="73">
        <f>SUM($G19:AC19)</f>
        <v>0</v>
      </c>
      <c r="BH19" s="73">
        <f>SUM($G19:AD19)</f>
        <v>0</v>
      </c>
      <c r="BI19" s="73">
        <f>SUM($G19:AE19)</f>
        <v>0</v>
      </c>
      <c r="BJ19" s="73">
        <f>SUM($G19:AF19)</f>
        <v>0</v>
      </c>
      <c r="BK19" s="73">
        <f>SUM($G19:AG19)</f>
        <v>0</v>
      </c>
      <c r="BL19" s="73">
        <f>SUM($G19:AH19)</f>
        <v>0</v>
      </c>
      <c r="BM19" s="73">
        <f>SUM($G19:AI19)</f>
        <v>0</v>
      </c>
      <c r="BN19" s="74">
        <f>SUM($G19:AJ19)</f>
        <v>0</v>
      </c>
      <c r="BO19" s="76">
        <f>IF(CU19=0,0,G19/(1+Vychodiská!$C$168)^'komunálny odpad'!CU19)</f>
        <v>0</v>
      </c>
      <c r="BP19" s="73">
        <f>IF(CV19=0,0,H19/(1+Vychodiská!$C$168)^'komunálny odpad'!CV19)</f>
        <v>0</v>
      </c>
      <c r="BQ19" s="73">
        <f>IF(CW19=0,0,I19/(1+Vychodiská!$C$168)^'komunálny odpad'!CW19)</f>
        <v>0</v>
      </c>
      <c r="BR19" s="73">
        <f>IF(CX19=0,0,J19/(1+Vychodiská!$C$168)^'komunálny odpad'!CX19)</f>
        <v>0</v>
      </c>
      <c r="BS19" s="73">
        <f>IF(CY19=0,0,K19/(1+Vychodiská!$C$168)^'komunálny odpad'!CY19)</f>
        <v>0</v>
      </c>
      <c r="BT19" s="73">
        <f>IF(CZ19=0,0,L19/(1+Vychodiská!$C$168)^'komunálny odpad'!CZ19)</f>
        <v>0</v>
      </c>
      <c r="BU19" s="73">
        <f>IF(DA19=0,0,M19/(1+Vychodiská!$C$168)^'komunálny odpad'!DA19)</f>
        <v>0</v>
      </c>
      <c r="BV19" s="73">
        <f>IF(DB19=0,0,N19/(1+Vychodiská!$C$168)^'komunálny odpad'!DB19)</f>
        <v>0</v>
      </c>
      <c r="BW19" s="73">
        <f>IF(DC19=0,0,O19/(1+Vychodiská!$C$168)^'komunálny odpad'!DC19)</f>
        <v>0</v>
      </c>
      <c r="BX19" s="73">
        <f>IF(DD19=0,0,P19/(1+Vychodiská!$C$168)^'komunálny odpad'!DD19)</f>
        <v>0</v>
      </c>
      <c r="BY19" s="73">
        <f>IF(DE19=0,0,Q19/(1+Vychodiská!$C$168)^'komunálny odpad'!DE19)</f>
        <v>0</v>
      </c>
      <c r="BZ19" s="73">
        <f>IF(DF19=0,0,R19/(1+Vychodiská!$C$168)^'komunálny odpad'!DF19)</f>
        <v>0</v>
      </c>
      <c r="CA19" s="73">
        <f>IF(DG19=0,0,S19/(1+Vychodiská!$C$168)^'komunálny odpad'!DG19)</f>
        <v>0</v>
      </c>
      <c r="CB19" s="73">
        <f>IF(DH19=0,0,T19/(1+Vychodiská!$C$168)^'komunálny odpad'!DH19)</f>
        <v>0</v>
      </c>
      <c r="CC19" s="73">
        <f>IF(DI19=0,0,U19/(1+Vychodiská!$C$168)^'komunálny odpad'!DI19)</f>
        <v>0</v>
      </c>
      <c r="CD19" s="73">
        <f>IF(DJ19=0,0,V19/(1+Vychodiská!$C$168)^'komunálny odpad'!DJ19)</f>
        <v>0</v>
      </c>
      <c r="CE19" s="73">
        <f>IF(DK19=0,0,W19/(1+Vychodiská!$C$168)^'komunálny odpad'!DK19)</f>
        <v>0</v>
      </c>
      <c r="CF19" s="73">
        <f>IF(DL19=0,0,X19/(1+Vychodiská!$C$168)^'komunálny odpad'!DL19)</f>
        <v>0</v>
      </c>
      <c r="CG19" s="73">
        <f>IF(DM19=0,0,Y19/(1+Vychodiská!$C$168)^'komunálny odpad'!DM19)</f>
        <v>0</v>
      </c>
      <c r="CH19" s="73">
        <f>IF(DN19=0,0,Z19/(1+Vychodiská!$C$168)^'komunálny odpad'!DN19)</f>
        <v>0</v>
      </c>
      <c r="CI19" s="73">
        <f>IF(DO19=0,0,AA19/(1+Vychodiská!$C$168)^'komunálny odpad'!DO19)</f>
        <v>0</v>
      </c>
      <c r="CJ19" s="73">
        <f>IF(DP19=0,0,AB19/(1+Vychodiská!$C$168)^'komunálny odpad'!DP19)</f>
        <v>0</v>
      </c>
      <c r="CK19" s="73">
        <f>IF(DQ19=0,0,AC19/(1+Vychodiská!$C$168)^'komunálny odpad'!DQ19)</f>
        <v>0</v>
      </c>
      <c r="CL19" s="73">
        <f>IF(DR19=0,0,AD19/(1+Vychodiská!$C$168)^'komunálny odpad'!DR19)</f>
        <v>0</v>
      </c>
      <c r="CM19" s="73">
        <f>IF(DS19=0,0,AE19/(1+Vychodiská!$C$168)^'komunálny odpad'!DS19)</f>
        <v>0</v>
      </c>
      <c r="CN19" s="73">
        <f>IF(DT19=0,0,AF19/(1+Vychodiská!$C$168)^'komunálny odpad'!DT19)</f>
        <v>0</v>
      </c>
      <c r="CO19" s="73">
        <f>IF(DU19=0,0,AG19/(1+Vychodiská!$C$168)^'komunálny odpad'!DU19)</f>
        <v>0</v>
      </c>
      <c r="CP19" s="73">
        <f>IF(DV19=0,0,AH19/(1+Vychodiská!$C$168)^'komunálny odpad'!DV19)</f>
        <v>0</v>
      </c>
      <c r="CQ19" s="73">
        <f>IF(DW19=0,0,AI19/(1+Vychodiská!$C$168)^'komunálny odpad'!DW19)</f>
        <v>0</v>
      </c>
      <c r="CR19" s="74">
        <f>IF(DX19=0,0,AJ19/(1+Vychodiská!$C$168)^'komunálny odpad'!DX19)</f>
        <v>0</v>
      </c>
      <c r="CS19" s="77">
        <f t="shared" si="4"/>
        <v>0</v>
      </c>
      <c r="CT19" s="73"/>
      <c r="CU19" s="78">
        <f t="shared" si="0"/>
        <v>4</v>
      </c>
      <c r="CV19" s="78">
        <f t="shared" ref="CV19:DX19" si="19">IF(CU19=0,0,IF(CV$2&gt;$D19,0,CU19+1))</f>
        <v>5</v>
      </c>
      <c r="CW19" s="78">
        <f t="shared" si="19"/>
        <v>6</v>
      </c>
      <c r="CX19" s="78">
        <f t="shared" si="19"/>
        <v>7</v>
      </c>
      <c r="CY19" s="78">
        <f t="shared" si="19"/>
        <v>8</v>
      </c>
      <c r="CZ19" s="78">
        <f t="shared" si="19"/>
        <v>9</v>
      </c>
      <c r="DA19" s="78">
        <f t="shared" si="19"/>
        <v>10</v>
      </c>
      <c r="DB19" s="78">
        <f t="shared" si="19"/>
        <v>11</v>
      </c>
      <c r="DC19" s="78">
        <f t="shared" si="19"/>
        <v>12</v>
      </c>
      <c r="DD19" s="78">
        <f t="shared" si="19"/>
        <v>13</v>
      </c>
      <c r="DE19" s="78">
        <f t="shared" si="19"/>
        <v>14</v>
      </c>
      <c r="DF19" s="78">
        <f t="shared" si="19"/>
        <v>15</v>
      </c>
      <c r="DG19" s="78">
        <f t="shared" si="19"/>
        <v>16</v>
      </c>
      <c r="DH19" s="78">
        <f t="shared" si="19"/>
        <v>17</v>
      </c>
      <c r="DI19" s="78">
        <f t="shared" si="19"/>
        <v>18</v>
      </c>
      <c r="DJ19" s="78">
        <f t="shared" si="19"/>
        <v>19</v>
      </c>
      <c r="DK19" s="78">
        <f t="shared" si="19"/>
        <v>20</v>
      </c>
      <c r="DL19" s="78">
        <f t="shared" si="19"/>
        <v>21</v>
      </c>
      <c r="DM19" s="78">
        <f t="shared" si="19"/>
        <v>22</v>
      </c>
      <c r="DN19" s="78">
        <f t="shared" si="19"/>
        <v>23</v>
      </c>
      <c r="DO19" s="78">
        <f t="shared" si="19"/>
        <v>24</v>
      </c>
      <c r="DP19" s="78">
        <f t="shared" si="19"/>
        <v>25</v>
      </c>
      <c r="DQ19" s="78">
        <f t="shared" si="19"/>
        <v>26</v>
      </c>
      <c r="DR19" s="78">
        <f t="shared" si="19"/>
        <v>27</v>
      </c>
      <c r="DS19" s="78">
        <f t="shared" si="19"/>
        <v>28</v>
      </c>
      <c r="DT19" s="78">
        <f t="shared" si="19"/>
        <v>29</v>
      </c>
      <c r="DU19" s="78">
        <f t="shared" si="19"/>
        <v>30</v>
      </c>
      <c r="DV19" s="78">
        <f t="shared" si="19"/>
        <v>31</v>
      </c>
      <c r="DW19" s="78">
        <f t="shared" si="19"/>
        <v>32</v>
      </c>
      <c r="DX19" s="79">
        <f t="shared" si="19"/>
        <v>33</v>
      </c>
    </row>
    <row r="20" spans="1:128" s="80" customFormat="1" ht="31" customHeight="1" x14ac:dyDescent="0.35">
      <c r="A20" s="70">
        <v>18</v>
      </c>
      <c r="B20" s="71" t="s">
        <v>116</v>
      </c>
      <c r="C20" s="71" t="e">
        <f>INDEX(Data!$D$3:$D$29,MATCH('komunálny odpad'!A20,Data!$A$3:$A$29,0))</f>
        <v>#N/A</v>
      </c>
      <c r="D20" s="72" t="e">
        <f>INDEX(Data!$M$3:$M$29,MATCH('komunálny odpad'!A20,Data!$A$3:$A$29,0))</f>
        <v>#N/A</v>
      </c>
      <c r="E20" s="72" t="e">
        <f>INDEX(Data!$J$3:$J$29,MATCH('komunálny odpad'!A20,Data!$A$3:$A$29,0))</f>
        <v>#N/A</v>
      </c>
      <c r="F20" s="74" t="e">
        <f>INDEX(Data!$W$3:$W$29,MATCH('komunálny odpad'!A20,Data!$A$3:$A$29,0))</f>
        <v>#N/A</v>
      </c>
      <c r="G20" s="73" t="e">
        <f>$F20*Vychodiská!$C$43</f>
        <v>#N/A</v>
      </c>
      <c r="H20" s="73" t="e">
        <f>$F20*Vychodiská!$C$43</f>
        <v>#N/A</v>
      </c>
      <c r="I20" s="73" t="e">
        <f>$F20*Vychodiská!$C$43</f>
        <v>#N/A</v>
      </c>
      <c r="J20" s="73" t="e">
        <f>$F20*Vychodiská!$C$43</f>
        <v>#N/A</v>
      </c>
      <c r="K20" s="73" t="e">
        <f>$F20*Vychodiská!$C$43</f>
        <v>#N/A</v>
      </c>
      <c r="L20" s="73" t="e">
        <f>$F20*Vychodiská!$C$43</f>
        <v>#N/A</v>
      </c>
      <c r="M20" s="73" t="e">
        <f>$F20*Vychodiská!$C$43</f>
        <v>#N/A</v>
      </c>
      <c r="N20" s="73" t="e">
        <f>$F20*Vychodiská!$C$43</f>
        <v>#N/A</v>
      </c>
      <c r="O20" s="73" t="e">
        <f>$F20*Vychodiská!$C$43</f>
        <v>#N/A</v>
      </c>
      <c r="P20" s="73" t="e">
        <f>$F20*Vychodiská!$C$43</f>
        <v>#N/A</v>
      </c>
      <c r="Q20" s="73" t="e">
        <f>$F20*Vychodiská!$C$43</f>
        <v>#N/A</v>
      </c>
      <c r="R20" s="73" t="e">
        <f>$F20*Vychodiská!$C$43</f>
        <v>#N/A</v>
      </c>
      <c r="S20" s="73" t="e">
        <f>$F20*Vychodiská!$C$43</f>
        <v>#N/A</v>
      </c>
      <c r="T20" s="73" t="e">
        <f>$F20*Vychodiská!$C$43</f>
        <v>#N/A</v>
      </c>
      <c r="U20" s="73" t="e">
        <f>$F20*Vychodiská!$C$43</f>
        <v>#N/A</v>
      </c>
      <c r="V20" s="73" t="e">
        <f>$F20*Vychodiská!$C$43</f>
        <v>#N/A</v>
      </c>
      <c r="W20" s="73" t="e">
        <f>$F20*Vychodiská!$C$43</f>
        <v>#N/A</v>
      </c>
      <c r="X20" s="73" t="e">
        <f>$F20*Vychodiská!$C$43</f>
        <v>#N/A</v>
      </c>
      <c r="Y20" s="73" t="e">
        <f>$F20*Vychodiská!$C$43</f>
        <v>#N/A</v>
      </c>
      <c r="Z20" s="73" t="e">
        <f>$F20*Vychodiská!$C$43</f>
        <v>#N/A</v>
      </c>
      <c r="AA20" s="73" t="e">
        <f>$F20*Vychodiská!$C$43</f>
        <v>#N/A</v>
      </c>
      <c r="AB20" s="73" t="e">
        <f>$F20*Vychodiská!$C$43</f>
        <v>#N/A</v>
      </c>
      <c r="AC20" s="73" t="e">
        <f>$F20*Vychodiská!$C$43</f>
        <v>#N/A</v>
      </c>
      <c r="AD20" s="73" t="e">
        <f>$F20*Vychodiská!$C$43</f>
        <v>#N/A</v>
      </c>
      <c r="AE20" s="73" t="e">
        <f>$F20*Vychodiská!$C$43</f>
        <v>#N/A</v>
      </c>
      <c r="AF20" s="73" t="e">
        <f>$F20*Vychodiská!$C$43</f>
        <v>#N/A</v>
      </c>
      <c r="AG20" s="73" t="e">
        <f>$F20*Vychodiská!$C$43</f>
        <v>#N/A</v>
      </c>
      <c r="AH20" s="73" t="e">
        <f>$F20*Vychodiská!$C$43</f>
        <v>#N/A</v>
      </c>
      <c r="AI20" s="73" t="e">
        <f>$F20*Vychodiská!$C$43</f>
        <v>#N/A</v>
      </c>
      <c r="AJ20" s="74" t="e">
        <f>$F20*Vychodiská!$C$43</f>
        <v>#N/A</v>
      </c>
      <c r="AK20" s="73" t="e">
        <f t="shared" si="2"/>
        <v>#N/A</v>
      </c>
      <c r="AL20" s="73" t="e">
        <f>SUM($G20:H20)</f>
        <v>#N/A</v>
      </c>
      <c r="AM20" s="73" t="e">
        <f>SUM($G20:I20)</f>
        <v>#N/A</v>
      </c>
      <c r="AN20" s="73" t="e">
        <f>SUM($G20:J20)</f>
        <v>#N/A</v>
      </c>
      <c r="AO20" s="73" t="e">
        <f>SUM($G20:K20)</f>
        <v>#N/A</v>
      </c>
      <c r="AP20" s="73" t="e">
        <f>SUM($G20:L20)</f>
        <v>#N/A</v>
      </c>
      <c r="AQ20" s="73" t="e">
        <f>SUM($G20:M20)</f>
        <v>#N/A</v>
      </c>
      <c r="AR20" s="73" t="e">
        <f>SUM($G20:N20)</f>
        <v>#N/A</v>
      </c>
      <c r="AS20" s="73" t="e">
        <f>SUM($G20:O20)</f>
        <v>#N/A</v>
      </c>
      <c r="AT20" s="73" t="e">
        <f>SUM($G20:P20)</f>
        <v>#N/A</v>
      </c>
      <c r="AU20" s="73" t="e">
        <f>SUM($G20:Q20)</f>
        <v>#N/A</v>
      </c>
      <c r="AV20" s="73" t="e">
        <f>SUM($G20:R20)</f>
        <v>#N/A</v>
      </c>
      <c r="AW20" s="73" t="e">
        <f>SUM($G20:S20)</f>
        <v>#N/A</v>
      </c>
      <c r="AX20" s="73" t="e">
        <f>SUM($G20:T20)</f>
        <v>#N/A</v>
      </c>
      <c r="AY20" s="73" t="e">
        <f>SUM($G20:U20)</f>
        <v>#N/A</v>
      </c>
      <c r="AZ20" s="73" t="e">
        <f>SUM($G20:V20)</f>
        <v>#N/A</v>
      </c>
      <c r="BA20" s="73" t="e">
        <f>SUM($G20:W20)</f>
        <v>#N/A</v>
      </c>
      <c r="BB20" s="73" t="e">
        <f>SUM($G20:X20)</f>
        <v>#N/A</v>
      </c>
      <c r="BC20" s="73" t="e">
        <f>SUM($G20:Y20)</f>
        <v>#N/A</v>
      </c>
      <c r="BD20" s="73" t="e">
        <f>SUM($G20:Z20)</f>
        <v>#N/A</v>
      </c>
      <c r="BE20" s="73" t="e">
        <f>SUM($G20:AA20)</f>
        <v>#N/A</v>
      </c>
      <c r="BF20" s="73" t="e">
        <f>SUM($G20:AB20)</f>
        <v>#N/A</v>
      </c>
      <c r="BG20" s="73" t="e">
        <f>SUM($G20:AC20)</f>
        <v>#N/A</v>
      </c>
      <c r="BH20" s="73" t="e">
        <f>SUM($G20:AD20)</f>
        <v>#N/A</v>
      </c>
      <c r="BI20" s="73" t="e">
        <f>SUM($G20:AE20)</f>
        <v>#N/A</v>
      </c>
      <c r="BJ20" s="73" t="e">
        <f>SUM($G20:AF20)</f>
        <v>#N/A</v>
      </c>
      <c r="BK20" s="73" t="e">
        <f>SUM($G20:AG20)</f>
        <v>#N/A</v>
      </c>
      <c r="BL20" s="73" t="e">
        <f>SUM($G20:AH20)</f>
        <v>#N/A</v>
      </c>
      <c r="BM20" s="73" t="e">
        <f>SUM($G20:AI20)</f>
        <v>#N/A</v>
      </c>
      <c r="BN20" s="74" t="e">
        <f>SUM($G20:AJ20)</f>
        <v>#N/A</v>
      </c>
      <c r="BO20" s="76" t="e">
        <f>IF(CU20=0,0,G20/(1+Vychodiská!$C$168)^'komunálny odpad'!CU20)</f>
        <v>#N/A</v>
      </c>
      <c r="BP20" s="73" t="e">
        <f>IF(CV20=0,0,H20/(1+Vychodiská!$C$168)^'komunálny odpad'!CV20)</f>
        <v>#N/A</v>
      </c>
      <c r="BQ20" s="73" t="e">
        <f>IF(CW20=0,0,I20/(1+Vychodiská!$C$168)^'komunálny odpad'!CW20)</f>
        <v>#N/A</v>
      </c>
      <c r="BR20" s="73" t="e">
        <f>IF(CX20=0,0,J20/(1+Vychodiská!$C$168)^'komunálny odpad'!CX20)</f>
        <v>#N/A</v>
      </c>
      <c r="BS20" s="73" t="e">
        <f>IF(CY20=0,0,K20/(1+Vychodiská!$C$168)^'komunálny odpad'!CY20)</f>
        <v>#N/A</v>
      </c>
      <c r="BT20" s="73" t="e">
        <f>IF(CZ20=0,0,L20/(1+Vychodiská!$C$168)^'komunálny odpad'!CZ20)</f>
        <v>#N/A</v>
      </c>
      <c r="BU20" s="73" t="e">
        <f>IF(DA20=0,0,M20/(1+Vychodiská!$C$168)^'komunálny odpad'!DA20)</f>
        <v>#N/A</v>
      </c>
      <c r="BV20" s="73" t="e">
        <f>IF(DB20=0,0,N20/(1+Vychodiská!$C$168)^'komunálny odpad'!DB20)</f>
        <v>#N/A</v>
      </c>
      <c r="BW20" s="73" t="e">
        <f>IF(DC20=0,0,O20/(1+Vychodiská!$C$168)^'komunálny odpad'!DC20)</f>
        <v>#N/A</v>
      </c>
      <c r="BX20" s="73" t="e">
        <f>IF(DD20=0,0,P20/(1+Vychodiská!$C$168)^'komunálny odpad'!DD20)</f>
        <v>#N/A</v>
      </c>
      <c r="BY20" s="73" t="e">
        <f>IF(DE20=0,0,Q20/(1+Vychodiská!$C$168)^'komunálny odpad'!DE20)</f>
        <v>#N/A</v>
      </c>
      <c r="BZ20" s="73" t="e">
        <f>IF(DF20=0,0,R20/(1+Vychodiská!$C$168)^'komunálny odpad'!DF20)</f>
        <v>#N/A</v>
      </c>
      <c r="CA20" s="73" t="e">
        <f>IF(DG20=0,0,S20/(1+Vychodiská!$C$168)^'komunálny odpad'!DG20)</f>
        <v>#N/A</v>
      </c>
      <c r="CB20" s="73" t="e">
        <f>IF(DH20=0,0,T20/(1+Vychodiská!$C$168)^'komunálny odpad'!DH20)</f>
        <v>#N/A</v>
      </c>
      <c r="CC20" s="73" t="e">
        <f>IF(DI20=0,0,U20/(1+Vychodiská!$C$168)^'komunálny odpad'!DI20)</f>
        <v>#N/A</v>
      </c>
      <c r="CD20" s="73" t="e">
        <f>IF(DJ20=0,0,V20/(1+Vychodiská!$C$168)^'komunálny odpad'!DJ20)</f>
        <v>#N/A</v>
      </c>
      <c r="CE20" s="73" t="e">
        <f>IF(DK20=0,0,W20/(1+Vychodiská!$C$168)^'komunálny odpad'!DK20)</f>
        <v>#N/A</v>
      </c>
      <c r="CF20" s="73" t="e">
        <f>IF(DL20=0,0,X20/(1+Vychodiská!$C$168)^'komunálny odpad'!DL20)</f>
        <v>#N/A</v>
      </c>
      <c r="CG20" s="73" t="e">
        <f>IF(DM20=0,0,Y20/(1+Vychodiská!$C$168)^'komunálny odpad'!DM20)</f>
        <v>#N/A</v>
      </c>
      <c r="CH20" s="73" t="e">
        <f>IF(DN20=0,0,Z20/(1+Vychodiská!$C$168)^'komunálny odpad'!DN20)</f>
        <v>#N/A</v>
      </c>
      <c r="CI20" s="73" t="e">
        <f>IF(DO20=0,0,AA20/(1+Vychodiská!$C$168)^'komunálny odpad'!DO20)</f>
        <v>#N/A</v>
      </c>
      <c r="CJ20" s="73" t="e">
        <f>IF(DP20=0,0,AB20/(1+Vychodiská!$C$168)^'komunálny odpad'!DP20)</f>
        <v>#N/A</v>
      </c>
      <c r="CK20" s="73" t="e">
        <f>IF(DQ20=0,0,AC20/(1+Vychodiská!$C$168)^'komunálny odpad'!DQ20)</f>
        <v>#N/A</v>
      </c>
      <c r="CL20" s="73" t="e">
        <f>IF(DR20=0,0,AD20/(1+Vychodiská!$C$168)^'komunálny odpad'!DR20)</f>
        <v>#N/A</v>
      </c>
      <c r="CM20" s="73" t="e">
        <f>IF(DS20=0,0,AE20/(1+Vychodiská!$C$168)^'komunálny odpad'!DS20)</f>
        <v>#N/A</v>
      </c>
      <c r="CN20" s="73" t="e">
        <f>IF(DT20=0,0,AF20/(1+Vychodiská!$C$168)^'komunálny odpad'!DT20)</f>
        <v>#N/A</v>
      </c>
      <c r="CO20" s="73" t="e">
        <f>IF(DU20=0,0,AG20/(1+Vychodiská!$C$168)^'komunálny odpad'!DU20)</f>
        <v>#N/A</v>
      </c>
      <c r="CP20" s="73" t="e">
        <f>IF(DV20=0,0,AH20/(1+Vychodiská!$C$168)^'komunálny odpad'!DV20)</f>
        <v>#N/A</v>
      </c>
      <c r="CQ20" s="73" t="e">
        <f>IF(DW20=0,0,AI20/(1+Vychodiská!$C$168)^'komunálny odpad'!DW20)</f>
        <v>#N/A</v>
      </c>
      <c r="CR20" s="74" t="e">
        <f>IF(DX20=0,0,AJ20/(1+Vychodiská!$C$168)^'komunálny odpad'!DX20)</f>
        <v>#N/A</v>
      </c>
      <c r="CS20" s="77" t="e">
        <f t="shared" si="4"/>
        <v>#N/A</v>
      </c>
      <c r="CT20" s="73"/>
      <c r="CU20" s="78" t="e">
        <f t="shared" si="0"/>
        <v>#N/A</v>
      </c>
      <c r="CV20" s="78" t="e">
        <f t="shared" ref="CV20:DX20" si="20">IF(CU20=0,0,IF(CV$2&gt;$D20,0,CU20+1))</f>
        <v>#N/A</v>
      </c>
      <c r="CW20" s="78" t="e">
        <f t="shared" si="20"/>
        <v>#N/A</v>
      </c>
      <c r="CX20" s="78" t="e">
        <f t="shared" si="20"/>
        <v>#N/A</v>
      </c>
      <c r="CY20" s="78" t="e">
        <f t="shared" si="20"/>
        <v>#N/A</v>
      </c>
      <c r="CZ20" s="78" t="e">
        <f t="shared" si="20"/>
        <v>#N/A</v>
      </c>
      <c r="DA20" s="78" t="e">
        <f t="shared" si="20"/>
        <v>#N/A</v>
      </c>
      <c r="DB20" s="78" t="e">
        <f t="shared" si="20"/>
        <v>#N/A</v>
      </c>
      <c r="DC20" s="78" t="e">
        <f t="shared" si="20"/>
        <v>#N/A</v>
      </c>
      <c r="DD20" s="78" t="e">
        <f t="shared" si="20"/>
        <v>#N/A</v>
      </c>
      <c r="DE20" s="78" t="e">
        <f t="shared" si="20"/>
        <v>#N/A</v>
      </c>
      <c r="DF20" s="78" t="e">
        <f t="shared" si="20"/>
        <v>#N/A</v>
      </c>
      <c r="DG20" s="78" t="e">
        <f t="shared" si="20"/>
        <v>#N/A</v>
      </c>
      <c r="DH20" s="78" t="e">
        <f t="shared" si="20"/>
        <v>#N/A</v>
      </c>
      <c r="DI20" s="78" t="e">
        <f t="shared" si="20"/>
        <v>#N/A</v>
      </c>
      <c r="DJ20" s="78" t="e">
        <f t="shared" si="20"/>
        <v>#N/A</v>
      </c>
      <c r="DK20" s="78" t="e">
        <f t="shared" si="20"/>
        <v>#N/A</v>
      </c>
      <c r="DL20" s="78" t="e">
        <f t="shared" si="20"/>
        <v>#N/A</v>
      </c>
      <c r="DM20" s="78" t="e">
        <f t="shared" si="20"/>
        <v>#N/A</v>
      </c>
      <c r="DN20" s="78" t="e">
        <f t="shared" si="20"/>
        <v>#N/A</v>
      </c>
      <c r="DO20" s="78" t="e">
        <f t="shared" si="20"/>
        <v>#N/A</v>
      </c>
      <c r="DP20" s="78" t="e">
        <f t="shared" si="20"/>
        <v>#N/A</v>
      </c>
      <c r="DQ20" s="78" t="e">
        <f t="shared" si="20"/>
        <v>#N/A</v>
      </c>
      <c r="DR20" s="78" t="e">
        <f t="shared" si="20"/>
        <v>#N/A</v>
      </c>
      <c r="DS20" s="78" t="e">
        <f t="shared" si="20"/>
        <v>#N/A</v>
      </c>
      <c r="DT20" s="78" t="e">
        <f t="shared" si="20"/>
        <v>#N/A</v>
      </c>
      <c r="DU20" s="78" t="e">
        <f t="shared" si="20"/>
        <v>#N/A</v>
      </c>
      <c r="DV20" s="78" t="e">
        <f t="shared" si="20"/>
        <v>#N/A</v>
      </c>
      <c r="DW20" s="78" t="e">
        <f t="shared" si="20"/>
        <v>#N/A</v>
      </c>
      <c r="DX20" s="79" t="e">
        <f t="shared" si="20"/>
        <v>#N/A</v>
      </c>
    </row>
    <row r="21" spans="1:128" s="80" customFormat="1" ht="31" customHeight="1" x14ac:dyDescent="0.35">
      <c r="A21" s="70">
        <v>21</v>
      </c>
      <c r="B21" s="71" t="s">
        <v>135</v>
      </c>
      <c r="C21" s="71" t="str">
        <f>INDEX(Data!$D$3:$D$29,MATCH('komunálny odpad'!A21,Data!$A$3:$A$29,0))</f>
        <v>Rekonštrukcia a modernizácia rozvodov centrálneho zásobovania teplom v meste Martin II. etapa</v>
      </c>
      <c r="D21" s="72">
        <f>INDEX(Data!$M$3:$M$29,MATCH('komunálny odpad'!A21,Data!$A$3:$A$29,0))</f>
        <v>30</v>
      </c>
      <c r="E21" s="72">
        <f>INDEX(Data!$J$3:$J$29,MATCH('komunálny odpad'!A21,Data!$A$3:$A$29,0))</f>
        <v>2024</v>
      </c>
      <c r="F21" s="74">
        <f>INDEX(Data!$W$3:$W$29,MATCH('komunálny odpad'!A21,Data!$A$3:$A$29,0))</f>
        <v>0</v>
      </c>
      <c r="G21" s="73">
        <f>$F21*Vychodiská!$C$43</f>
        <v>0</v>
      </c>
      <c r="H21" s="73">
        <f>$F21*Vychodiská!$C$43</f>
        <v>0</v>
      </c>
      <c r="I21" s="73">
        <f>$F21*Vychodiská!$C$43</f>
        <v>0</v>
      </c>
      <c r="J21" s="73">
        <f>$F21*Vychodiská!$C$43</f>
        <v>0</v>
      </c>
      <c r="K21" s="73">
        <f>$F21*Vychodiská!$C$43</f>
        <v>0</v>
      </c>
      <c r="L21" s="73">
        <f>$F21*Vychodiská!$C$43</f>
        <v>0</v>
      </c>
      <c r="M21" s="73">
        <f>$F21*Vychodiská!$C$43</f>
        <v>0</v>
      </c>
      <c r="N21" s="73">
        <f>$F21*Vychodiská!$C$43</f>
        <v>0</v>
      </c>
      <c r="O21" s="73">
        <f>$F21*Vychodiská!$C$43</f>
        <v>0</v>
      </c>
      <c r="P21" s="73">
        <f>$F21*Vychodiská!$C$43</f>
        <v>0</v>
      </c>
      <c r="Q21" s="73">
        <f>$F21*Vychodiská!$C$43</f>
        <v>0</v>
      </c>
      <c r="R21" s="73">
        <f>$F21*Vychodiská!$C$43</f>
        <v>0</v>
      </c>
      <c r="S21" s="73">
        <f>$F21*Vychodiská!$C$43</f>
        <v>0</v>
      </c>
      <c r="T21" s="73">
        <f>$F21*Vychodiská!$C$43</f>
        <v>0</v>
      </c>
      <c r="U21" s="73">
        <f>$F21*Vychodiská!$C$43</f>
        <v>0</v>
      </c>
      <c r="V21" s="73">
        <f>$F21*Vychodiská!$C$43</f>
        <v>0</v>
      </c>
      <c r="W21" s="73">
        <f>$F21*Vychodiská!$C$43</f>
        <v>0</v>
      </c>
      <c r="X21" s="73">
        <f>$F21*Vychodiská!$C$43</f>
        <v>0</v>
      </c>
      <c r="Y21" s="73">
        <f>$F21*Vychodiská!$C$43</f>
        <v>0</v>
      </c>
      <c r="Z21" s="73">
        <f>$F21*Vychodiská!$C$43</f>
        <v>0</v>
      </c>
      <c r="AA21" s="73">
        <f>$F21*Vychodiská!$C$43</f>
        <v>0</v>
      </c>
      <c r="AB21" s="73">
        <f>$F21*Vychodiská!$C$43</f>
        <v>0</v>
      </c>
      <c r="AC21" s="73">
        <f>$F21*Vychodiská!$C$43</f>
        <v>0</v>
      </c>
      <c r="AD21" s="73">
        <f>$F21*Vychodiská!$C$43</f>
        <v>0</v>
      </c>
      <c r="AE21" s="73">
        <f>$F21*Vychodiská!$C$43</f>
        <v>0</v>
      </c>
      <c r="AF21" s="73">
        <f>$F21*Vychodiská!$C$43</f>
        <v>0</v>
      </c>
      <c r="AG21" s="73">
        <f>$F21*Vychodiská!$C$43</f>
        <v>0</v>
      </c>
      <c r="AH21" s="73">
        <f>$F21*Vychodiská!$C$43</f>
        <v>0</v>
      </c>
      <c r="AI21" s="73">
        <f>$F21*Vychodiská!$C$43</f>
        <v>0</v>
      </c>
      <c r="AJ21" s="74">
        <f>$F21*Vychodiská!$C$43</f>
        <v>0</v>
      </c>
      <c r="AK21" s="73">
        <f t="shared" si="2"/>
        <v>0</v>
      </c>
      <c r="AL21" s="73">
        <f>SUM($G21:H21)</f>
        <v>0</v>
      </c>
      <c r="AM21" s="73">
        <f>SUM($G21:I21)</f>
        <v>0</v>
      </c>
      <c r="AN21" s="73">
        <f>SUM($G21:J21)</f>
        <v>0</v>
      </c>
      <c r="AO21" s="73">
        <f>SUM($G21:K21)</f>
        <v>0</v>
      </c>
      <c r="AP21" s="73">
        <f>SUM($G21:L21)</f>
        <v>0</v>
      </c>
      <c r="AQ21" s="73">
        <f>SUM($G21:M21)</f>
        <v>0</v>
      </c>
      <c r="AR21" s="73">
        <f>SUM($G21:N21)</f>
        <v>0</v>
      </c>
      <c r="AS21" s="73">
        <f>SUM($G21:O21)</f>
        <v>0</v>
      </c>
      <c r="AT21" s="73">
        <f>SUM($G21:P21)</f>
        <v>0</v>
      </c>
      <c r="AU21" s="73">
        <f>SUM($G21:Q21)</f>
        <v>0</v>
      </c>
      <c r="AV21" s="73">
        <f>SUM($G21:R21)</f>
        <v>0</v>
      </c>
      <c r="AW21" s="73">
        <f>SUM($G21:S21)</f>
        <v>0</v>
      </c>
      <c r="AX21" s="73">
        <f>SUM($G21:T21)</f>
        <v>0</v>
      </c>
      <c r="AY21" s="73">
        <f>SUM($G21:U21)</f>
        <v>0</v>
      </c>
      <c r="AZ21" s="73">
        <f>SUM($G21:V21)</f>
        <v>0</v>
      </c>
      <c r="BA21" s="73">
        <f>SUM($G21:W21)</f>
        <v>0</v>
      </c>
      <c r="BB21" s="73">
        <f>SUM($G21:X21)</f>
        <v>0</v>
      </c>
      <c r="BC21" s="73">
        <f>SUM($G21:Y21)</f>
        <v>0</v>
      </c>
      <c r="BD21" s="73">
        <f>SUM($G21:Z21)</f>
        <v>0</v>
      </c>
      <c r="BE21" s="73">
        <f>SUM($G21:AA21)</f>
        <v>0</v>
      </c>
      <c r="BF21" s="73">
        <f>SUM($G21:AB21)</f>
        <v>0</v>
      </c>
      <c r="BG21" s="73">
        <f>SUM($G21:AC21)</f>
        <v>0</v>
      </c>
      <c r="BH21" s="73">
        <f>SUM($G21:AD21)</f>
        <v>0</v>
      </c>
      <c r="BI21" s="73">
        <f>SUM($G21:AE21)</f>
        <v>0</v>
      </c>
      <c r="BJ21" s="73">
        <f>SUM($G21:AF21)</f>
        <v>0</v>
      </c>
      <c r="BK21" s="73">
        <f>SUM($G21:AG21)</f>
        <v>0</v>
      </c>
      <c r="BL21" s="73">
        <f>SUM($G21:AH21)</f>
        <v>0</v>
      </c>
      <c r="BM21" s="73">
        <f>SUM($G21:AI21)</f>
        <v>0</v>
      </c>
      <c r="BN21" s="74">
        <f>SUM($G21:AJ21)</f>
        <v>0</v>
      </c>
      <c r="BO21" s="76">
        <f>IF(CU21=0,0,G21/(1+Vychodiská!$C$168)^'komunálny odpad'!CU21)</f>
        <v>0</v>
      </c>
      <c r="BP21" s="73">
        <f>IF(CV21=0,0,H21/(1+Vychodiská!$C$168)^'komunálny odpad'!CV21)</f>
        <v>0</v>
      </c>
      <c r="BQ21" s="73">
        <f>IF(CW21=0,0,I21/(1+Vychodiská!$C$168)^'komunálny odpad'!CW21)</f>
        <v>0</v>
      </c>
      <c r="BR21" s="73">
        <f>IF(CX21=0,0,J21/(1+Vychodiská!$C$168)^'komunálny odpad'!CX21)</f>
        <v>0</v>
      </c>
      <c r="BS21" s="73">
        <f>IF(CY21=0,0,K21/(1+Vychodiská!$C$168)^'komunálny odpad'!CY21)</f>
        <v>0</v>
      </c>
      <c r="BT21" s="73">
        <f>IF(CZ21=0,0,L21/(1+Vychodiská!$C$168)^'komunálny odpad'!CZ21)</f>
        <v>0</v>
      </c>
      <c r="BU21" s="73">
        <f>IF(DA21=0,0,M21/(1+Vychodiská!$C$168)^'komunálny odpad'!DA21)</f>
        <v>0</v>
      </c>
      <c r="BV21" s="73">
        <f>IF(DB21=0,0,N21/(1+Vychodiská!$C$168)^'komunálny odpad'!DB21)</f>
        <v>0</v>
      </c>
      <c r="BW21" s="73">
        <f>IF(DC21=0,0,O21/(1+Vychodiská!$C$168)^'komunálny odpad'!DC21)</f>
        <v>0</v>
      </c>
      <c r="BX21" s="73">
        <f>IF(DD21=0,0,P21/(1+Vychodiská!$C$168)^'komunálny odpad'!DD21)</f>
        <v>0</v>
      </c>
      <c r="BY21" s="73">
        <f>IF(DE21=0,0,Q21/(1+Vychodiská!$C$168)^'komunálny odpad'!DE21)</f>
        <v>0</v>
      </c>
      <c r="BZ21" s="73">
        <f>IF(DF21=0,0,R21/(1+Vychodiská!$C$168)^'komunálny odpad'!DF21)</f>
        <v>0</v>
      </c>
      <c r="CA21" s="73">
        <f>IF(DG21=0,0,S21/(1+Vychodiská!$C$168)^'komunálny odpad'!DG21)</f>
        <v>0</v>
      </c>
      <c r="CB21" s="73">
        <f>IF(DH21=0,0,T21/(1+Vychodiská!$C$168)^'komunálny odpad'!DH21)</f>
        <v>0</v>
      </c>
      <c r="CC21" s="73">
        <f>IF(DI21=0,0,U21/(1+Vychodiská!$C$168)^'komunálny odpad'!DI21)</f>
        <v>0</v>
      </c>
      <c r="CD21" s="73">
        <f>IF(DJ21=0,0,V21/(1+Vychodiská!$C$168)^'komunálny odpad'!DJ21)</f>
        <v>0</v>
      </c>
      <c r="CE21" s="73">
        <f>IF(DK21=0,0,W21/(1+Vychodiská!$C$168)^'komunálny odpad'!DK21)</f>
        <v>0</v>
      </c>
      <c r="CF21" s="73">
        <f>IF(DL21=0,0,X21/(1+Vychodiská!$C$168)^'komunálny odpad'!DL21)</f>
        <v>0</v>
      </c>
      <c r="CG21" s="73">
        <f>IF(DM21=0,0,Y21/(1+Vychodiská!$C$168)^'komunálny odpad'!DM21)</f>
        <v>0</v>
      </c>
      <c r="CH21" s="73">
        <f>IF(DN21=0,0,Z21/(1+Vychodiská!$C$168)^'komunálny odpad'!DN21)</f>
        <v>0</v>
      </c>
      <c r="CI21" s="73">
        <f>IF(DO21=0,0,AA21/(1+Vychodiská!$C$168)^'komunálny odpad'!DO21)</f>
        <v>0</v>
      </c>
      <c r="CJ21" s="73">
        <f>IF(DP21=0,0,AB21/(1+Vychodiská!$C$168)^'komunálny odpad'!DP21)</f>
        <v>0</v>
      </c>
      <c r="CK21" s="73">
        <f>IF(DQ21=0,0,AC21/(1+Vychodiská!$C$168)^'komunálny odpad'!DQ21)</f>
        <v>0</v>
      </c>
      <c r="CL21" s="73">
        <f>IF(DR21=0,0,AD21/(1+Vychodiská!$C$168)^'komunálny odpad'!DR21)</f>
        <v>0</v>
      </c>
      <c r="CM21" s="73">
        <f>IF(DS21=0,0,AE21/(1+Vychodiská!$C$168)^'komunálny odpad'!DS21)</f>
        <v>0</v>
      </c>
      <c r="CN21" s="73">
        <f>IF(DT21=0,0,AF21/(1+Vychodiská!$C$168)^'komunálny odpad'!DT21)</f>
        <v>0</v>
      </c>
      <c r="CO21" s="73">
        <f>IF(DU21=0,0,AG21/(1+Vychodiská!$C$168)^'komunálny odpad'!DU21)</f>
        <v>0</v>
      </c>
      <c r="CP21" s="73">
        <f>IF(DV21=0,0,AH21/(1+Vychodiská!$C$168)^'komunálny odpad'!DV21)</f>
        <v>0</v>
      </c>
      <c r="CQ21" s="73">
        <f>IF(DW21=0,0,AI21/(1+Vychodiská!$C$168)^'komunálny odpad'!DW21)</f>
        <v>0</v>
      </c>
      <c r="CR21" s="74">
        <f>IF(DX21=0,0,AJ21/(1+Vychodiská!$C$168)^'komunálny odpad'!DX21)</f>
        <v>0</v>
      </c>
      <c r="CS21" s="77">
        <f t="shared" si="4"/>
        <v>0</v>
      </c>
      <c r="CT21" s="73"/>
      <c r="CU21" s="78">
        <f t="shared" si="0"/>
        <v>2</v>
      </c>
      <c r="CV21" s="78">
        <f t="shared" ref="CV21:DX21" si="21">IF(CU21=0,0,IF(CV$2&gt;$D21,0,CU21+1))</f>
        <v>3</v>
      </c>
      <c r="CW21" s="78">
        <f t="shared" si="21"/>
        <v>4</v>
      </c>
      <c r="CX21" s="78">
        <f t="shared" si="21"/>
        <v>5</v>
      </c>
      <c r="CY21" s="78">
        <f t="shared" si="21"/>
        <v>6</v>
      </c>
      <c r="CZ21" s="78">
        <f t="shared" si="21"/>
        <v>7</v>
      </c>
      <c r="DA21" s="78">
        <f t="shared" si="21"/>
        <v>8</v>
      </c>
      <c r="DB21" s="78">
        <f t="shared" si="21"/>
        <v>9</v>
      </c>
      <c r="DC21" s="78">
        <f t="shared" si="21"/>
        <v>10</v>
      </c>
      <c r="DD21" s="78">
        <f t="shared" si="21"/>
        <v>11</v>
      </c>
      <c r="DE21" s="78">
        <f t="shared" si="21"/>
        <v>12</v>
      </c>
      <c r="DF21" s="78">
        <f t="shared" si="21"/>
        <v>13</v>
      </c>
      <c r="DG21" s="78">
        <f t="shared" si="21"/>
        <v>14</v>
      </c>
      <c r="DH21" s="78">
        <f t="shared" si="21"/>
        <v>15</v>
      </c>
      <c r="DI21" s="78">
        <f t="shared" si="21"/>
        <v>16</v>
      </c>
      <c r="DJ21" s="78">
        <f t="shared" si="21"/>
        <v>17</v>
      </c>
      <c r="DK21" s="78">
        <f t="shared" si="21"/>
        <v>18</v>
      </c>
      <c r="DL21" s="78">
        <f t="shared" si="21"/>
        <v>19</v>
      </c>
      <c r="DM21" s="78">
        <f t="shared" si="21"/>
        <v>20</v>
      </c>
      <c r="DN21" s="78">
        <f t="shared" si="21"/>
        <v>21</v>
      </c>
      <c r="DO21" s="78">
        <f t="shared" si="21"/>
        <v>22</v>
      </c>
      <c r="DP21" s="78">
        <f t="shared" si="21"/>
        <v>23</v>
      </c>
      <c r="DQ21" s="78">
        <f t="shared" si="21"/>
        <v>24</v>
      </c>
      <c r="DR21" s="78">
        <f t="shared" si="21"/>
        <v>25</v>
      </c>
      <c r="DS21" s="78">
        <f t="shared" si="21"/>
        <v>26</v>
      </c>
      <c r="DT21" s="78">
        <f t="shared" si="21"/>
        <v>27</v>
      </c>
      <c r="DU21" s="78">
        <f t="shared" si="21"/>
        <v>28</v>
      </c>
      <c r="DV21" s="78">
        <f t="shared" si="21"/>
        <v>29</v>
      </c>
      <c r="DW21" s="78">
        <f t="shared" si="21"/>
        <v>30</v>
      </c>
      <c r="DX21" s="79">
        <f t="shared" si="21"/>
        <v>31</v>
      </c>
    </row>
    <row r="22" spans="1:128" s="80" customFormat="1" ht="31" customHeight="1" x14ac:dyDescent="0.35">
      <c r="A22" s="70">
        <v>22</v>
      </c>
      <c r="B22" s="71" t="s">
        <v>135</v>
      </c>
      <c r="C22" s="71" t="str">
        <f>INDEX(Data!$D$3:$D$29,MATCH('komunálny odpad'!A22,Data!$A$3:$A$29,0))</f>
        <v>Rekonštrukcia a modernizácia rozvodov centrálneho zásobovania teplom v meste Martin III. etapa</v>
      </c>
      <c r="D22" s="72">
        <f>INDEX(Data!$M$3:$M$29,MATCH('komunálny odpad'!A22,Data!$A$3:$A$29,0))</f>
        <v>30</v>
      </c>
      <c r="E22" s="72">
        <f>INDEX(Data!$J$3:$J$29,MATCH('komunálny odpad'!A22,Data!$A$3:$A$29,0))</f>
        <v>2024</v>
      </c>
      <c r="F22" s="74">
        <f>INDEX(Data!$W$3:$W$29,MATCH('komunálny odpad'!A22,Data!$A$3:$A$29,0))</f>
        <v>0</v>
      </c>
      <c r="G22" s="73">
        <f>$F22*Vychodiská!$C$43</f>
        <v>0</v>
      </c>
      <c r="H22" s="73">
        <f>$F22*Vychodiská!$C$43</f>
        <v>0</v>
      </c>
      <c r="I22" s="73">
        <f>$F22*Vychodiská!$C$43</f>
        <v>0</v>
      </c>
      <c r="J22" s="73">
        <f>$F22*Vychodiská!$C$43</f>
        <v>0</v>
      </c>
      <c r="K22" s="73">
        <f>$F22*Vychodiská!$C$43</f>
        <v>0</v>
      </c>
      <c r="L22" s="73">
        <f>$F22*Vychodiská!$C$43</f>
        <v>0</v>
      </c>
      <c r="M22" s="73">
        <f>$F22*Vychodiská!$C$43</f>
        <v>0</v>
      </c>
      <c r="N22" s="73">
        <f>$F22*Vychodiská!$C$43</f>
        <v>0</v>
      </c>
      <c r="O22" s="73">
        <f>$F22*Vychodiská!$C$43</f>
        <v>0</v>
      </c>
      <c r="P22" s="73">
        <f>$F22*Vychodiská!$C$43</f>
        <v>0</v>
      </c>
      <c r="Q22" s="73">
        <f>$F22*Vychodiská!$C$43</f>
        <v>0</v>
      </c>
      <c r="R22" s="73">
        <f>$F22*Vychodiská!$C$43</f>
        <v>0</v>
      </c>
      <c r="S22" s="73">
        <f>$F22*Vychodiská!$C$43</f>
        <v>0</v>
      </c>
      <c r="T22" s="73">
        <f>$F22*Vychodiská!$C$43</f>
        <v>0</v>
      </c>
      <c r="U22" s="73">
        <f>$F22*Vychodiská!$C$43</f>
        <v>0</v>
      </c>
      <c r="V22" s="73">
        <f>$F22*Vychodiská!$C$43</f>
        <v>0</v>
      </c>
      <c r="W22" s="73">
        <f>$F22*Vychodiská!$C$43</f>
        <v>0</v>
      </c>
      <c r="X22" s="73">
        <f>$F22*Vychodiská!$C$43</f>
        <v>0</v>
      </c>
      <c r="Y22" s="73">
        <f>$F22*Vychodiská!$C$43</f>
        <v>0</v>
      </c>
      <c r="Z22" s="73">
        <f>$F22*Vychodiská!$C$43</f>
        <v>0</v>
      </c>
      <c r="AA22" s="73">
        <f>$F22*Vychodiská!$C$43</f>
        <v>0</v>
      </c>
      <c r="AB22" s="73">
        <f>$F22*Vychodiská!$C$43</f>
        <v>0</v>
      </c>
      <c r="AC22" s="73">
        <f>$F22*Vychodiská!$C$43</f>
        <v>0</v>
      </c>
      <c r="AD22" s="73">
        <f>$F22*Vychodiská!$C$43</f>
        <v>0</v>
      </c>
      <c r="AE22" s="73">
        <f>$F22*Vychodiská!$C$43</f>
        <v>0</v>
      </c>
      <c r="AF22" s="73">
        <f>$F22*Vychodiská!$C$43</f>
        <v>0</v>
      </c>
      <c r="AG22" s="73">
        <f>$F22*Vychodiská!$C$43</f>
        <v>0</v>
      </c>
      <c r="AH22" s="73">
        <f>$F22*Vychodiská!$C$43</f>
        <v>0</v>
      </c>
      <c r="AI22" s="73">
        <f>$F22*Vychodiská!$C$43</f>
        <v>0</v>
      </c>
      <c r="AJ22" s="74">
        <f>$F22*Vychodiská!$C$43</f>
        <v>0</v>
      </c>
      <c r="AK22" s="73">
        <f t="shared" si="2"/>
        <v>0</v>
      </c>
      <c r="AL22" s="73">
        <f>SUM($G22:H22)</f>
        <v>0</v>
      </c>
      <c r="AM22" s="73">
        <f>SUM($G22:I22)</f>
        <v>0</v>
      </c>
      <c r="AN22" s="73">
        <f>SUM($G22:J22)</f>
        <v>0</v>
      </c>
      <c r="AO22" s="73">
        <f>SUM($G22:K22)</f>
        <v>0</v>
      </c>
      <c r="AP22" s="73">
        <f>SUM($G22:L22)</f>
        <v>0</v>
      </c>
      <c r="AQ22" s="73">
        <f>SUM($G22:M22)</f>
        <v>0</v>
      </c>
      <c r="AR22" s="73">
        <f>SUM($G22:N22)</f>
        <v>0</v>
      </c>
      <c r="AS22" s="73">
        <f>SUM($G22:O22)</f>
        <v>0</v>
      </c>
      <c r="AT22" s="73">
        <f>SUM($G22:P22)</f>
        <v>0</v>
      </c>
      <c r="AU22" s="73">
        <f>SUM($G22:Q22)</f>
        <v>0</v>
      </c>
      <c r="AV22" s="73">
        <f>SUM($G22:R22)</f>
        <v>0</v>
      </c>
      <c r="AW22" s="73">
        <f>SUM($G22:S22)</f>
        <v>0</v>
      </c>
      <c r="AX22" s="73">
        <f>SUM($G22:T22)</f>
        <v>0</v>
      </c>
      <c r="AY22" s="73">
        <f>SUM($G22:U22)</f>
        <v>0</v>
      </c>
      <c r="AZ22" s="73">
        <f>SUM($G22:V22)</f>
        <v>0</v>
      </c>
      <c r="BA22" s="73">
        <f>SUM($G22:W22)</f>
        <v>0</v>
      </c>
      <c r="BB22" s="73">
        <f>SUM($G22:X22)</f>
        <v>0</v>
      </c>
      <c r="BC22" s="73">
        <f>SUM($G22:Y22)</f>
        <v>0</v>
      </c>
      <c r="BD22" s="73">
        <f>SUM($G22:Z22)</f>
        <v>0</v>
      </c>
      <c r="BE22" s="73">
        <f>SUM($G22:AA22)</f>
        <v>0</v>
      </c>
      <c r="BF22" s="73">
        <f>SUM($G22:AB22)</f>
        <v>0</v>
      </c>
      <c r="BG22" s="73">
        <f>SUM($G22:AC22)</f>
        <v>0</v>
      </c>
      <c r="BH22" s="73">
        <f>SUM($G22:AD22)</f>
        <v>0</v>
      </c>
      <c r="BI22" s="73">
        <f>SUM($G22:AE22)</f>
        <v>0</v>
      </c>
      <c r="BJ22" s="73">
        <f>SUM($G22:AF22)</f>
        <v>0</v>
      </c>
      <c r="BK22" s="73">
        <f>SUM($G22:AG22)</f>
        <v>0</v>
      </c>
      <c r="BL22" s="73">
        <f>SUM($G22:AH22)</f>
        <v>0</v>
      </c>
      <c r="BM22" s="73">
        <f>SUM($G22:AI22)</f>
        <v>0</v>
      </c>
      <c r="BN22" s="74">
        <f>SUM($G22:AJ22)</f>
        <v>0</v>
      </c>
      <c r="BO22" s="76">
        <f>IF(CU22=0,0,G22/(1+Vychodiská!$C$168)^'komunálny odpad'!CU22)</f>
        <v>0</v>
      </c>
      <c r="BP22" s="73">
        <f>IF(CV22=0,0,H22/(1+Vychodiská!$C$168)^'komunálny odpad'!CV22)</f>
        <v>0</v>
      </c>
      <c r="BQ22" s="73">
        <f>IF(CW22=0,0,I22/(1+Vychodiská!$C$168)^'komunálny odpad'!CW22)</f>
        <v>0</v>
      </c>
      <c r="BR22" s="73">
        <f>IF(CX22=0,0,J22/(1+Vychodiská!$C$168)^'komunálny odpad'!CX22)</f>
        <v>0</v>
      </c>
      <c r="BS22" s="73">
        <f>IF(CY22=0,0,K22/(1+Vychodiská!$C$168)^'komunálny odpad'!CY22)</f>
        <v>0</v>
      </c>
      <c r="BT22" s="73">
        <f>IF(CZ22=0,0,L22/(1+Vychodiská!$C$168)^'komunálny odpad'!CZ22)</f>
        <v>0</v>
      </c>
      <c r="BU22" s="73">
        <f>IF(DA22=0,0,M22/(1+Vychodiská!$C$168)^'komunálny odpad'!DA22)</f>
        <v>0</v>
      </c>
      <c r="BV22" s="73">
        <f>IF(DB22=0,0,N22/(1+Vychodiská!$C$168)^'komunálny odpad'!DB22)</f>
        <v>0</v>
      </c>
      <c r="BW22" s="73">
        <f>IF(DC22=0,0,O22/(1+Vychodiská!$C$168)^'komunálny odpad'!DC22)</f>
        <v>0</v>
      </c>
      <c r="BX22" s="73">
        <f>IF(DD22=0,0,P22/(1+Vychodiská!$C$168)^'komunálny odpad'!DD22)</f>
        <v>0</v>
      </c>
      <c r="BY22" s="73">
        <f>IF(DE22=0,0,Q22/(1+Vychodiská!$C$168)^'komunálny odpad'!DE22)</f>
        <v>0</v>
      </c>
      <c r="BZ22" s="73">
        <f>IF(DF22=0,0,R22/(1+Vychodiská!$C$168)^'komunálny odpad'!DF22)</f>
        <v>0</v>
      </c>
      <c r="CA22" s="73">
        <f>IF(DG22=0,0,S22/(1+Vychodiská!$C$168)^'komunálny odpad'!DG22)</f>
        <v>0</v>
      </c>
      <c r="CB22" s="73">
        <f>IF(DH22=0,0,T22/(1+Vychodiská!$C$168)^'komunálny odpad'!DH22)</f>
        <v>0</v>
      </c>
      <c r="CC22" s="73">
        <f>IF(DI22=0,0,U22/(1+Vychodiská!$C$168)^'komunálny odpad'!DI22)</f>
        <v>0</v>
      </c>
      <c r="CD22" s="73">
        <f>IF(DJ22=0,0,V22/(1+Vychodiská!$C$168)^'komunálny odpad'!DJ22)</f>
        <v>0</v>
      </c>
      <c r="CE22" s="73">
        <f>IF(DK22=0,0,W22/(1+Vychodiská!$C$168)^'komunálny odpad'!DK22)</f>
        <v>0</v>
      </c>
      <c r="CF22" s="73">
        <f>IF(DL22=0,0,X22/(1+Vychodiská!$C$168)^'komunálny odpad'!DL22)</f>
        <v>0</v>
      </c>
      <c r="CG22" s="73">
        <f>IF(DM22=0,0,Y22/(1+Vychodiská!$C$168)^'komunálny odpad'!DM22)</f>
        <v>0</v>
      </c>
      <c r="CH22" s="73">
        <f>IF(DN22=0,0,Z22/(1+Vychodiská!$C$168)^'komunálny odpad'!DN22)</f>
        <v>0</v>
      </c>
      <c r="CI22" s="73">
        <f>IF(DO22=0,0,AA22/(1+Vychodiská!$C$168)^'komunálny odpad'!DO22)</f>
        <v>0</v>
      </c>
      <c r="CJ22" s="73">
        <f>IF(DP22=0,0,AB22/(1+Vychodiská!$C$168)^'komunálny odpad'!DP22)</f>
        <v>0</v>
      </c>
      <c r="CK22" s="73">
        <f>IF(DQ22=0,0,AC22/(1+Vychodiská!$C$168)^'komunálny odpad'!DQ22)</f>
        <v>0</v>
      </c>
      <c r="CL22" s="73">
        <f>IF(DR22=0,0,AD22/(1+Vychodiská!$C$168)^'komunálny odpad'!DR22)</f>
        <v>0</v>
      </c>
      <c r="CM22" s="73">
        <f>IF(DS22=0,0,AE22/(1+Vychodiská!$C$168)^'komunálny odpad'!DS22)</f>
        <v>0</v>
      </c>
      <c r="CN22" s="73">
        <f>IF(DT22=0,0,AF22/(1+Vychodiská!$C$168)^'komunálny odpad'!DT22)</f>
        <v>0</v>
      </c>
      <c r="CO22" s="73">
        <f>IF(DU22=0,0,AG22/(1+Vychodiská!$C$168)^'komunálny odpad'!DU22)</f>
        <v>0</v>
      </c>
      <c r="CP22" s="73">
        <f>IF(DV22=0,0,AH22/(1+Vychodiská!$C$168)^'komunálny odpad'!DV22)</f>
        <v>0</v>
      </c>
      <c r="CQ22" s="73">
        <f>IF(DW22=0,0,AI22/(1+Vychodiská!$C$168)^'komunálny odpad'!DW22)</f>
        <v>0</v>
      </c>
      <c r="CR22" s="74">
        <f>IF(DX22=0,0,AJ22/(1+Vychodiská!$C$168)^'komunálny odpad'!DX22)</f>
        <v>0</v>
      </c>
      <c r="CS22" s="77">
        <f t="shared" si="4"/>
        <v>0</v>
      </c>
      <c r="CT22" s="73"/>
      <c r="CU22" s="78">
        <f t="shared" si="0"/>
        <v>2</v>
      </c>
      <c r="CV22" s="78">
        <f t="shared" ref="CV22:DX22" si="22">IF(CU22=0,0,IF(CV$2&gt;$D22,0,CU22+1))</f>
        <v>3</v>
      </c>
      <c r="CW22" s="78">
        <f t="shared" si="22"/>
        <v>4</v>
      </c>
      <c r="CX22" s="78">
        <f t="shared" si="22"/>
        <v>5</v>
      </c>
      <c r="CY22" s="78">
        <f t="shared" si="22"/>
        <v>6</v>
      </c>
      <c r="CZ22" s="78">
        <f t="shared" si="22"/>
        <v>7</v>
      </c>
      <c r="DA22" s="78">
        <f t="shared" si="22"/>
        <v>8</v>
      </c>
      <c r="DB22" s="78">
        <f t="shared" si="22"/>
        <v>9</v>
      </c>
      <c r="DC22" s="78">
        <f t="shared" si="22"/>
        <v>10</v>
      </c>
      <c r="DD22" s="78">
        <f t="shared" si="22"/>
        <v>11</v>
      </c>
      <c r="DE22" s="78">
        <f t="shared" si="22"/>
        <v>12</v>
      </c>
      <c r="DF22" s="78">
        <f t="shared" si="22"/>
        <v>13</v>
      </c>
      <c r="DG22" s="78">
        <f t="shared" si="22"/>
        <v>14</v>
      </c>
      <c r="DH22" s="78">
        <f t="shared" si="22"/>
        <v>15</v>
      </c>
      <c r="DI22" s="78">
        <f t="shared" si="22"/>
        <v>16</v>
      </c>
      <c r="DJ22" s="78">
        <f t="shared" si="22"/>
        <v>17</v>
      </c>
      <c r="DK22" s="78">
        <f t="shared" si="22"/>
        <v>18</v>
      </c>
      <c r="DL22" s="78">
        <f t="shared" si="22"/>
        <v>19</v>
      </c>
      <c r="DM22" s="78">
        <f t="shared" si="22"/>
        <v>20</v>
      </c>
      <c r="DN22" s="78">
        <f t="shared" si="22"/>
        <v>21</v>
      </c>
      <c r="DO22" s="78">
        <f t="shared" si="22"/>
        <v>22</v>
      </c>
      <c r="DP22" s="78">
        <f t="shared" si="22"/>
        <v>23</v>
      </c>
      <c r="DQ22" s="78">
        <f t="shared" si="22"/>
        <v>24</v>
      </c>
      <c r="DR22" s="78">
        <f t="shared" si="22"/>
        <v>25</v>
      </c>
      <c r="DS22" s="78">
        <f t="shared" si="22"/>
        <v>26</v>
      </c>
      <c r="DT22" s="78">
        <f t="shared" si="22"/>
        <v>27</v>
      </c>
      <c r="DU22" s="78">
        <f t="shared" si="22"/>
        <v>28</v>
      </c>
      <c r="DV22" s="78">
        <f t="shared" si="22"/>
        <v>29</v>
      </c>
      <c r="DW22" s="78">
        <f t="shared" si="22"/>
        <v>30</v>
      </c>
      <c r="DX22" s="79">
        <f t="shared" si="22"/>
        <v>31</v>
      </c>
    </row>
    <row r="23" spans="1:128" s="80" customFormat="1" ht="31" customHeight="1" x14ac:dyDescent="0.35">
      <c r="A23" s="70">
        <v>23</v>
      </c>
      <c r="B23" s="71" t="s">
        <v>135</v>
      </c>
      <c r="C23" s="71" t="str">
        <f>INDEX(Data!$D$3:$D$29,MATCH('komunálny odpad'!A23,Data!$A$3:$A$29,0))</f>
        <v>Nová TG1 v závode Martin</v>
      </c>
      <c r="D23" s="72">
        <f>INDEX(Data!$M$3:$M$29,MATCH('komunálny odpad'!A23,Data!$A$3:$A$29,0))</f>
        <v>25</v>
      </c>
      <c r="E23" s="72" t="str">
        <f>INDEX(Data!$J$3:$J$29,MATCH('komunálny odpad'!A23,Data!$A$3:$A$29,0))</f>
        <v>2024 - 2025</v>
      </c>
      <c r="F23" s="74">
        <f>INDEX(Data!$W$3:$W$29,MATCH('komunálny odpad'!A23,Data!$A$3:$A$29,0))</f>
        <v>0</v>
      </c>
      <c r="G23" s="73">
        <f>$F23*Vychodiská!$C$43</f>
        <v>0</v>
      </c>
      <c r="H23" s="73">
        <f>$F23*Vychodiská!$C$43</f>
        <v>0</v>
      </c>
      <c r="I23" s="73">
        <f>$F23*Vychodiská!$C$43</f>
        <v>0</v>
      </c>
      <c r="J23" s="73">
        <f>$F23*Vychodiská!$C$43</f>
        <v>0</v>
      </c>
      <c r="K23" s="73">
        <f>$F23*Vychodiská!$C$43</f>
        <v>0</v>
      </c>
      <c r="L23" s="73">
        <f>$F23*Vychodiská!$C$43</f>
        <v>0</v>
      </c>
      <c r="M23" s="73">
        <f>$F23*Vychodiská!$C$43</f>
        <v>0</v>
      </c>
      <c r="N23" s="73">
        <f>$F23*Vychodiská!$C$43</f>
        <v>0</v>
      </c>
      <c r="O23" s="73">
        <f>$F23*Vychodiská!$C$43</f>
        <v>0</v>
      </c>
      <c r="P23" s="73">
        <f>$F23*Vychodiská!$C$43</f>
        <v>0</v>
      </c>
      <c r="Q23" s="73">
        <f>$F23*Vychodiská!$C$43</f>
        <v>0</v>
      </c>
      <c r="R23" s="73">
        <f>$F23*Vychodiská!$C$43</f>
        <v>0</v>
      </c>
      <c r="S23" s="73">
        <f>$F23*Vychodiská!$C$43</f>
        <v>0</v>
      </c>
      <c r="T23" s="73">
        <f>$F23*Vychodiská!$C$43</f>
        <v>0</v>
      </c>
      <c r="U23" s="73">
        <f>$F23*Vychodiská!$C$43</f>
        <v>0</v>
      </c>
      <c r="V23" s="73">
        <f>$F23*Vychodiská!$C$43</f>
        <v>0</v>
      </c>
      <c r="W23" s="73">
        <f>$F23*Vychodiská!$C$43</f>
        <v>0</v>
      </c>
      <c r="X23" s="73">
        <f>$F23*Vychodiská!$C$43</f>
        <v>0</v>
      </c>
      <c r="Y23" s="73">
        <f>$F23*Vychodiská!$C$43</f>
        <v>0</v>
      </c>
      <c r="Z23" s="73">
        <f>$F23*Vychodiská!$C$43</f>
        <v>0</v>
      </c>
      <c r="AA23" s="73">
        <f>$F23*Vychodiská!$C$43</f>
        <v>0</v>
      </c>
      <c r="AB23" s="73">
        <f>$F23*Vychodiská!$C$43</f>
        <v>0</v>
      </c>
      <c r="AC23" s="73">
        <f>$F23*Vychodiská!$C$43</f>
        <v>0</v>
      </c>
      <c r="AD23" s="73">
        <f>$F23*Vychodiská!$C$43</f>
        <v>0</v>
      </c>
      <c r="AE23" s="73">
        <f>$F23*Vychodiská!$C$43</f>
        <v>0</v>
      </c>
      <c r="AF23" s="73">
        <f>$F23*Vychodiská!$C$43</f>
        <v>0</v>
      </c>
      <c r="AG23" s="73">
        <f>$F23*Vychodiská!$C$43</f>
        <v>0</v>
      </c>
      <c r="AH23" s="73">
        <f>$F23*Vychodiská!$C$43</f>
        <v>0</v>
      </c>
      <c r="AI23" s="73">
        <f>$F23*Vychodiská!$C$43</f>
        <v>0</v>
      </c>
      <c r="AJ23" s="74">
        <f>$F23*Vychodiská!$C$43</f>
        <v>0</v>
      </c>
      <c r="AK23" s="73">
        <f t="shared" si="2"/>
        <v>0</v>
      </c>
      <c r="AL23" s="73">
        <f>SUM($G23:H23)</f>
        <v>0</v>
      </c>
      <c r="AM23" s="73">
        <f>SUM($G23:I23)</f>
        <v>0</v>
      </c>
      <c r="AN23" s="73">
        <f>SUM($G23:J23)</f>
        <v>0</v>
      </c>
      <c r="AO23" s="73">
        <f>SUM($G23:K23)</f>
        <v>0</v>
      </c>
      <c r="AP23" s="73">
        <f>SUM($G23:L23)</f>
        <v>0</v>
      </c>
      <c r="AQ23" s="73">
        <f>SUM($G23:M23)</f>
        <v>0</v>
      </c>
      <c r="AR23" s="73">
        <f>SUM($G23:N23)</f>
        <v>0</v>
      </c>
      <c r="AS23" s="73">
        <f>SUM($G23:O23)</f>
        <v>0</v>
      </c>
      <c r="AT23" s="73">
        <f>SUM($G23:P23)</f>
        <v>0</v>
      </c>
      <c r="AU23" s="73">
        <f>SUM($G23:Q23)</f>
        <v>0</v>
      </c>
      <c r="AV23" s="73">
        <f>SUM($G23:R23)</f>
        <v>0</v>
      </c>
      <c r="AW23" s="73">
        <f>SUM($G23:S23)</f>
        <v>0</v>
      </c>
      <c r="AX23" s="73">
        <f>SUM($G23:T23)</f>
        <v>0</v>
      </c>
      <c r="AY23" s="73">
        <f>SUM($G23:U23)</f>
        <v>0</v>
      </c>
      <c r="AZ23" s="73">
        <f>SUM($G23:V23)</f>
        <v>0</v>
      </c>
      <c r="BA23" s="73">
        <f>SUM($G23:W23)</f>
        <v>0</v>
      </c>
      <c r="BB23" s="73">
        <f>SUM($G23:X23)</f>
        <v>0</v>
      </c>
      <c r="BC23" s="73">
        <f>SUM($G23:Y23)</f>
        <v>0</v>
      </c>
      <c r="BD23" s="73">
        <f>SUM($G23:Z23)</f>
        <v>0</v>
      </c>
      <c r="BE23" s="73">
        <f>SUM($G23:AA23)</f>
        <v>0</v>
      </c>
      <c r="BF23" s="73">
        <f>SUM($G23:AB23)</f>
        <v>0</v>
      </c>
      <c r="BG23" s="73">
        <f>SUM($G23:AC23)</f>
        <v>0</v>
      </c>
      <c r="BH23" s="73">
        <f>SUM($G23:AD23)</f>
        <v>0</v>
      </c>
      <c r="BI23" s="73">
        <f>SUM($G23:AE23)</f>
        <v>0</v>
      </c>
      <c r="BJ23" s="73">
        <f>SUM($G23:AF23)</f>
        <v>0</v>
      </c>
      <c r="BK23" s="73">
        <f>SUM($G23:AG23)</f>
        <v>0</v>
      </c>
      <c r="BL23" s="73">
        <f>SUM($G23:AH23)</f>
        <v>0</v>
      </c>
      <c r="BM23" s="73">
        <f>SUM($G23:AI23)</f>
        <v>0</v>
      </c>
      <c r="BN23" s="74">
        <f>SUM($G23:AJ23)</f>
        <v>0</v>
      </c>
      <c r="BO23" s="76">
        <f>IF(CU23=0,0,G23/(1+Vychodiská!$C$168)^'komunálny odpad'!CU23)</f>
        <v>0</v>
      </c>
      <c r="BP23" s="73">
        <f>IF(CV23=0,0,H23/(1+Vychodiská!$C$168)^'komunálny odpad'!CV23)</f>
        <v>0</v>
      </c>
      <c r="BQ23" s="73">
        <f>IF(CW23=0,0,I23/(1+Vychodiská!$C$168)^'komunálny odpad'!CW23)</f>
        <v>0</v>
      </c>
      <c r="BR23" s="73">
        <f>IF(CX23=0,0,J23/(1+Vychodiská!$C$168)^'komunálny odpad'!CX23)</f>
        <v>0</v>
      </c>
      <c r="BS23" s="73">
        <f>IF(CY23=0,0,K23/(1+Vychodiská!$C$168)^'komunálny odpad'!CY23)</f>
        <v>0</v>
      </c>
      <c r="BT23" s="73">
        <f>IF(CZ23=0,0,L23/(1+Vychodiská!$C$168)^'komunálny odpad'!CZ23)</f>
        <v>0</v>
      </c>
      <c r="BU23" s="73">
        <f>IF(DA23=0,0,M23/(1+Vychodiská!$C$168)^'komunálny odpad'!DA23)</f>
        <v>0</v>
      </c>
      <c r="BV23" s="73">
        <f>IF(DB23=0,0,N23/(1+Vychodiská!$C$168)^'komunálny odpad'!DB23)</f>
        <v>0</v>
      </c>
      <c r="BW23" s="73">
        <f>IF(DC23=0,0,O23/(1+Vychodiská!$C$168)^'komunálny odpad'!DC23)</f>
        <v>0</v>
      </c>
      <c r="BX23" s="73">
        <f>IF(DD23=0,0,P23/(1+Vychodiská!$C$168)^'komunálny odpad'!DD23)</f>
        <v>0</v>
      </c>
      <c r="BY23" s="73">
        <f>IF(DE23=0,0,Q23/(1+Vychodiská!$C$168)^'komunálny odpad'!DE23)</f>
        <v>0</v>
      </c>
      <c r="BZ23" s="73">
        <f>IF(DF23=0,0,R23/(1+Vychodiská!$C$168)^'komunálny odpad'!DF23)</f>
        <v>0</v>
      </c>
      <c r="CA23" s="73">
        <f>IF(DG23=0,0,S23/(1+Vychodiská!$C$168)^'komunálny odpad'!DG23)</f>
        <v>0</v>
      </c>
      <c r="CB23" s="73">
        <f>IF(DH23=0,0,T23/(1+Vychodiská!$C$168)^'komunálny odpad'!DH23)</f>
        <v>0</v>
      </c>
      <c r="CC23" s="73">
        <f>IF(DI23=0,0,U23/(1+Vychodiská!$C$168)^'komunálny odpad'!DI23)</f>
        <v>0</v>
      </c>
      <c r="CD23" s="73">
        <f>IF(DJ23=0,0,V23/(1+Vychodiská!$C$168)^'komunálny odpad'!DJ23)</f>
        <v>0</v>
      </c>
      <c r="CE23" s="73">
        <f>IF(DK23=0,0,W23/(1+Vychodiská!$C$168)^'komunálny odpad'!DK23)</f>
        <v>0</v>
      </c>
      <c r="CF23" s="73">
        <f>IF(DL23=0,0,X23/(1+Vychodiská!$C$168)^'komunálny odpad'!DL23)</f>
        <v>0</v>
      </c>
      <c r="CG23" s="73">
        <f>IF(DM23=0,0,Y23/(1+Vychodiská!$C$168)^'komunálny odpad'!DM23)</f>
        <v>0</v>
      </c>
      <c r="CH23" s="73">
        <f>IF(DN23=0,0,Z23/(1+Vychodiská!$C$168)^'komunálny odpad'!DN23)</f>
        <v>0</v>
      </c>
      <c r="CI23" s="73">
        <f>IF(DO23=0,0,AA23/(1+Vychodiská!$C$168)^'komunálny odpad'!DO23)</f>
        <v>0</v>
      </c>
      <c r="CJ23" s="73">
        <f>IF(DP23=0,0,AB23/(1+Vychodiská!$C$168)^'komunálny odpad'!DP23)</f>
        <v>0</v>
      </c>
      <c r="CK23" s="73">
        <f>IF(DQ23=0,0,AC23/(1+Vychodiská!$C$168)^'komunálny odpad'!DQ23)</f>
        <v>0</v>
      </c>
      <c r="CL23" s="73">
        <f>IF(DR23=0,0,AD23/(1+Vychodiská!$C$168)^'komunálny odpad'!DR23)</f>
        <v>0</v>
      </c>
      <c r="CM23" s="73">
        <f>IF(DS23=0,0,AE23/(1+Vychodiská!$C$168)^'komunálny odpad'!DS23)</f>
        <v>0</v>
      </c>
      <c r="CN23" s="73">
        <f>IF(DT23=0,0,AF23/(1+Vychodiská!$C$168)^'komunálny odpad'!DT23)</f>
        <v>0</v>
      </c>
      <c r="CO23" s="73">
        <f>IF(DU23=0,0,AG23/(1+Vychodiská!$C$168)^'komunálny odpad'!DU23)</f>
        <v>0</v>
      </c>
      <c r="CP23" s="73">
        <f>IF(DV23=0,0,AH23/(1+Vychodiská!$C$168)^'komunálny odpad'!DV23)</f>
        <v>0</v>
      </c>
      <c r="CQ23" s="73">
        <f>IF(DW23=0,0,AI23/(1+Vychodiská!$C$168)^'komunálny odpad'!DW23)</f>
        <v>0</v>
      </c>
      <c r="CR23" s="74">
        <f>IF(DX23=0,0,AJ23/(1+Vychodiská!$C$168)^'komunálny odpad'!DX23)</f>
        <v>0</v>
      </c>
      <c r="CS23" s="77">
        <f t="shared" si="4"/>
        <v>0</v>
      </c>
      <c r="CT23" s="73"/>
      <c r="CU23" s="78">
        <f t="shared" si="0"/>
        <v>3</v>
      </c>
      <c r="CV23" s="78">
        <f t="shared" ref="CV23:DX23" si="23">IF(CU23=0,0,IF(CV$2&gt;$D23,0,CU23+1))</f>
        <v>4</v>
      </c>
      <c r="CW23" s="78">
        <f t="shared" si="23"/>
        <v>5</v>
      </c>
      <c r="CX23" s="78">
        <f t="shared" si="23"/>
        <v>6</v>
      </c>
      <c r="CY23" s="78">
        <f t="shared" si="23"/>
        <v>7</v>
      </c>
      <c r="CZ23" s="78">
        <f t="shared" si="23"/>
        <v>8</v>
      </c>
      <c r="DA23" s="78">
        <f t="shared" si="23"/>
        <v>9</v>
      </c>
      <c r="DB23" s="78">
        <f t="shared" si="23"/>
        <v>10</v>
      </c>
      <c r="DC23" s="78">
        <f t="shared" si="23"/>
        <v>11</v>
      </c>
      <c r="DD23" s="78">
        <f t="shared" si="23"/>
        <v>12</v>
      </c>
      <c r="DE23" s="78">
        <f t="shared" si="23"/>
        <v>13</v>
      </c>
      <c r="DF23" s="78">
        <f t="shared" si="23"/>
        <v>14</v>
      </c>
      <c r="DG23" s="78">
        <f t="shared" si="23"/>
        <v>15</v>
      </c>
      <c r="DH23" s="78">
        <f t="shared" si="23"/>
        <v>16</v>
      </c>
      <c r="DI23" s="78">
        <f t="shared" si="23"/>
        <v>17</v>
      </c>
      <c r="DJ23" s="78">
        <f t="shared" si="23"/>
        <v>18</v>
      </c>
      <c r="DK23" s="78">
        <f t="shared" si="23"/>
        <v>19</v>
      </c>
      <c r="DL23" s="78">
        <f t="shared" si="23"/>
        <v>20</v>
      </c>
      <c r="DM23" s="78">
        <f t="shared" si="23"/>
        <v>21</v>
      </c>
      <c r="DN23" s="78">
        <f t="shared" si="23"/>
        <v>22</v>
      </c>
      <c r="DO23" s="78">
        <f t="shared" si="23"/>
        <v>23</v>
      </c>
      <c r="DP23" s="78">
        <f t="shared" si="23"/>
        <v>24</v>
      </c>
      <c r="DQ23" s="78">
        <f t="shared" si="23"/>
        <v>25</v>
      </c>
      <c r="DR23" s="78">
        <f t="shared" si="23"/>
        <v>26</v>
      </c>
      <c r="DS23" s="78">
        <f t="shared" si="23"/>
        <v>27</v>
      </c>
      <c r="DT23" s="78">
        <f t="shared" si="23"/>
        <v>0</v>
      </c>
      <c r="DU23" s="78">
        <f t="shared" si="23"/>
        <v>0</v>
      </c>
      <c r="DV23" s="78">
        <f t="shared" si="23"/>
        <v>0</v>
      </c>
      <c r="DW23" s="78">
        <f t="shared" si="23"/>
        <v>0</v>
      </c>
      <c r="DX23" s="79">
        <f t="shared" si="23"/>
        <v>0</v>
      </c>
    </row>
    <row r="24" spans="1:128" s="80" customFormat="1" ht="31" customHeight="1" x14ac:dyDescent="0.35">
      <c r="A24" s="70">
        <v>24</v>
      </c>
      <c r="B24" s="71" t="s">
        <v>135</v>
      </c>
      <c r="C24" s="71" t="str">
        <f>INDEX(Data!$D$3:$D$29,MATCH('komunálny odpad'!A24,Data!$A$3:$A$29,0))</f>
        <v>FVZ - areál závodu Martin</v>
      </c>
      <c r="D24" s="72">
        <f>INDEX(Data!$M$3:$M$29,MATCH('komunálny odpad'!A24,Data!$A$3:$A$29,0))</f>
        <v>20</v>
      </c>
      <c r="E24" s="72" t="str">
        <f>INDEX(Data!$J$3:$J$29,MATCH('komunálny odpad'!A24,Data!$A$3:$A$29,0))</f>
        <v>2024-2025</v>
      </c>
      <c r="F24" s="74">
        <f>INDEX(Data!$W$3:$W$29,MATCH('komunálny odpad'!A24,Data!$A$3:$A$29,0))</f>
        <v>0</v>
      </c>
      <c r="G24" s="73">
        <f>$F24*Vychodiská!$C$43</f>
        <v>0</v>
      </c>
      <c r="H24" s="73">
        <f>$F24*Vychodiská!$C$43</f>
        <v>0</v>
      </c>
      <c r="I24" s="73">
        <f>$F24*Vychodiská!$C$43</f>
        <v>0</v>
      </c>
      <c r="J24" s="73">
        <f>$F24*Vychodiská!$C$43</f>
        <v>0</v>
      </c>
      <c r="K24" s="73">
        <f>$F24*Vychodiská!$C$43</f>
        <v>0</v>
      </c>
      <c r="L24" s="73">
        <f>$F24*Vychodiská!$C$43</f>
        <v>0</v>
      </c>
      <c r="M24" s="73">
        <f>$F24*Vychodiská!$C$43</f>
        <v>0</v>
      </c>
      <c r="N24" s="73">
        <f>$F24*Vychodiská!$C$43</f>
        <v>0</v>
      </c>
      <c r="O24" s="73">
        <f>$F24*Vychodiská!$C$43</f>
        <v>0</v>
      </c>
      <c r="P24" s="73">
        <f>$F24*Vychodiská!$C$43</f>
        <v>0</v>
      </c>
      <c r="Q24" s="73">
        <f>$F24*Vychodiská!$C$43</f>
        <v>0</v>
      </c>
      <c r="R24" s="73">
        <f>$F24*Vychodiská!$C$43</f>
        <v>0</v>
      </c>
      <c r="S24" s="73">
        <f>$F24*Vychodiská!$C$43</f>
        <v>0</v>
      </c>
      <c r="T24" s="73">
        <f>$F24*Vychodiská!$C$43</f>
        <v>0</v>
      </c>
      <c r="U24" s="73">
        <f>$F24*Vychodiská!$C$43</f>
        <v>0</v>
      </c>
      <c r="V24" s="73">
        <f>$F24*Vychodiská!$C$43</f>
        <v>0</v>
      </c>
      <c r="W24" s="73">
        <f>$F24*Vychodiská!$C$43</f>
        <v>0</v>
      </c>
      <c r="X24" s="73">
        <f>$F24*Vychodiská!$C$43</f>
        <v>0</v>
      </c>
      <c r="Y24" s="73">
        <f>$F24*Vychodiská!$C$43</f>
        <v>0</v>
      </c>
      <c r="Z24" s="73">
        <f>$F24*Vychodiská!$C$43</f>
        <v>0</v>
      </c>
      <c r="AA24" s="73">
        <f>$F24*Vychodiská!$C$43</f>
        <v>0</v>
      </c>
      <c r="AB24" s="73">
        <f>$F24*Vychodiská!$C$43</f>
        <v>0</v>
      </c>
      <c r="AC24" s="73">
        <f>$F24*Vychodiská!$C$43</f>
        <v>0</v>
      </c>
      <c r="AD24" s="73">
        <f>$F24*Vychodiská!$C$43</f>
        <v>0</v>
      </c>
      <c r="AE24" s="73">
        <f>$F24*Vychodiská!$C$43</f>
        <v>0</v>
      </c>
      <c r="AF24" s="73">
        <f>$F24*Vychodiská!$C$43</f>
        <v>0</v>
      </c>
      <c r="AG24" s="73">
        <f>$F24*Vychodiská!$C$43</f>
        <v>0</v>
      </c>
      <c r="AH24" s="73">
        <f>$F24*Vychodiská!$C$43</f>
        <v>0</v>
      </c>
      <c r="AI24" s="73">
        <f>$F24*Vychodiská!$C$43</f>
        <v>0</v>
      </c>
      <c r="AJ24" s="74">
        <f>$F24*Vychodiská!$C$43</f>
        <v>0</v>
      </c>
      <c r="AK24" s="73">
        <f t="shared" si="2"/>
        <v>0</v>
      </c>
      <c r="AL24" s="73">
        <f>SUM($G24:H24)</f>
        <v>0</v>
      </c>
      <c r="AM24" s="73">
        <f>SUM($G24:I24)</f>
        <v>0</v>
      </c>
      <c r="AN24" s="73">
        <f>SUM($G24:J24)</f>
        <v>0</v>
      </c>
      <c r="AO24" s="73">
        <f>SUM($G24:K24)</f>
        <v>0</v>
      </c>
      <c r="AP24" s="73">
        <f>SUM($G24:L24)</f>
        <v>0</v>
      </c>
      <c r="AQ24" s="73">
        <f>SUM($G24:M24)</f>
        <v>0</v>
      </c>
      <c r="AR24" s="73">
        <f>SUM($G24:N24)</f>
        <v>0</v>
      </c>
      <c r="AS24" s="73">
        <f>SUM($G24:O24)</f>
        <v>0</v>
      </c>
      <c r="AT24" s="73">
        <f>SUM($G24:P24)</f>
        <v>0</v>
      </c>
      <c r="AU24" s="73">
        <f>SUM($G24:Q24)</f>
        <v>0</v>
      </c>
      <c r="AV24" s="73">
        <f>SUM($G24:R24)</f>
        <v>0</v>
      </c>
      <c r="AW24" s="73">
        <f>SUM($G24:S24)</f>
        <v>0</v>
      </c>
      <c r="AX24" s="73">
        <f>SUM($G24:T24)</f>
        <v>0</v>
      </c>
      <c r="AY24" s="73">
        <f>SUM($G24:U24)</f>
        <v>0</v>
      </c>
      <c r="AZ24" s="73">
        <f>SUM($G24:V24)</f>
        <v>0</v>
      </c>
      <c r="BA24" s="73">
        <f>SUM($G24:W24)</f>
        <v>0</v>
      </c>
      <c r="BB24" s="73">
        <f>SUM($G24:X24)</f>
        <v>0</v>
      </c>
      <c r="BC24" s="73">
        <f>SUM($G24:Y24)</f>
        <v>0</v>
      </c>
      <c r="BD24" s="73">
        <f>SUM($G24:Z24)</f>
        <v>0</v>
      </c>
      <c r="BE24" s="73">
        <f>SUM($G24:AA24)</f>
        <v>0</v>
      </c>
      <c r="BF24" s="73">
        <f>SUM($G24:AB24)</f>
        <v>0</v>
      </c>
      <c r="BG24" s="73">
        <f>SUM($G24:AC24)</f>
        <v>0</v>
      </c>
      <c r="BH24" s="73">
        <f>SUM($G24:AD24)</f>
        <v>0</v>
      </c>
      <c r="BI24" s="73">
        <f>SUM($G24:AE24)</f>
        <v>0</v>
      </c>
      <c r="BJ24" s="73">
        <f>SUM($G24:AF24)</f>
        <v>0</v>
      </c>
      <c r="BK24" s="73">
        <f>SUM($G24:AG24)</f>
        <v>0</v>
      </c>
      <c r="BL24" s="73">
        <f>SUM($G24:AH24)</f>
        <v>0</v>
      </c>
      <c r="BM24" s="73">
        <f>SUM($G24:AI24)</f>
        <v>0</v>
      </c>
      <c r="BN24" s="74">
        <f>SUM($G24:AJ24)</f>
        <v>0</v>
      </c>
      <c r="BO24" s="76">
        <f>IF(CU24=0,0,G24/(1+Vychodiská!$C$168)^'komunálny odpad'!CU24)</f>
        <v>0</v>
      </c>
      <c r="BP24" s="73">
        <f>IF(CV24=0,0,H24/(1+Vychodiská!$C$168)^'komunálny odpad'!CV24)</f>
        <v>0</v>
      </c>
      <c r="BQ24" s="73">
        <f>IF(CW24=0,0,I24/(1+Vychodiská!$C$168)^'komunálny odpad'!CW24)</f>
        <v>0</v>
      </c>
      <c r="BR24" s="73">
        <f>IF(CX24=0,0,J24/(1+Vychodiská!$C$168)^'komunálny odpad'!CX24)</f>
        <v>0</v>
      </c>
      <c r="BS24" s="73">
        <f>IF(CY24=0,0,K24/(1+Vychodiská!$C$168)^'komunálny odpad'!CY24)</f>
        <v>0</v>
      </c>
      <c r="BT24" s="73">
        <f>IF(CZ24=0,0,L24/(1+Vychodiská!$C$168)^'komunálny odpad'!CZ24)</f>
        <v>0</v>
      </c>
      <c r="BU24" s="73">
        <f>IF(DA24=0,0,M24/(1+Vychodiská!$C$168)^'komunálny odpad'!DA24)</f>
        <v>0</v>
      </c>
      <c r="BV24" s="73">
        <f>IF(DB24=0,0,N24/(1+Vychodiská!$C$168)^'komunálny odpad'!DB24)</f>
        <v>0</v>
      </c>
      <c r="BW24" s="73">
        <f>IF(DC24=0,0,O24/(1+Vychodiská!$C$168)^'komunálny odpad'!DC24)</f>
        <v>0</v>
      </c>
      <c r="BX24" s="73">
        <f>IF(DD24=0,0,P24/(1+Vychodiská!$C$168)^'komunálny odpad'!DD24)</f>
        <v>0</v>
      </c>
      <c r="BY24" s="73">
        <f>IF(DE24=0,0,Q24/(1+Vychodiská!$C$168)^'komunálny odpad'!DE24)</f>
        <v>0</v>
      </c>
      <c r="BZ24" s="73">
        <f>IF(DF24=0,0,R24/(1+Vychodiská!$C$168)^'komunálny odpad'!DF24)</f>
        <v>0</v>
      </c>
      <c r="CA24" s="73">
        <f>IF(DG24=0,0,S24/(1+Vychodiská!$C$168)^'komunálny odpad'!DG24)</f>
        <v>0</v>
      </c>
      <c r="CB24" s="73">
        <f>IF(DH24=0,0,T24/(1+Vychodiská!$C$168)^'komunálny odpad'!DH24)</f>
        <v>0</v>
      </c>
      <c r="CC24" s="73">
        <f>IF(DI24=0,0,U24/(1+Vychodiská!$C$168)^'komunálny odpad'!DI24)</f>
        <v>0</v>
      </c>
      <c r="CD24" s="73">
        <f>IF(DJ24=0,0,V24/(1+Vychodiská!$C$168)^'komunálny odpad'!DJ24)</f>
        <v>0</v>
      </c>
      <c r="CE24" s="73">
        <f>IF(DK24=0,0,W24/(1+Vychodiská!$C$168)^'komunálny odpad'!DK24)</f>
        <v>0</v>
      </c>
      <c r="CF24" s="73">
        <f>IF(DL24=0,0,X24/(1+Vychodiská!$C$168)^'komunálny odpad'!DL24)</f>
        <v>0</v>
      </c>
      <c r="CG24" s="73">
        <f>IF(DM24=0,0,Y24/(1+Vychodiská!$C$168)^'komunálny odpad'!DM24)</f>
        <v>0</v>
      </c>
      <c r="CH24" s="73">
        <f>IF(DN24=0,0,Z24/(1+Vychodiská!$C$168)^'komunálny odpad'!DN24)</f>
        <v>0</v>
      </c>
      <c r="CI24" s="73">
        <f>IF(DO24=0,0,AA24/(1+Vychodiská!$C$168)^'komunálny odpad'!DO24)</f>
        <v>0</v>
      </c>
      <c r="CJ24" s="73">
        <f>IF(DP24=0,0,AB24/(1+Vychodiská!$C$168)^'komunálny odpad'!DP24)</f>
        <v>0</v>
      </c>
      <c r="CK24" s="73">
        <f>IF(DQ24=0,0,AC24/(1+Vychodiská!$C$168)^'komunálny odpad'!DQ24)</f>
        <v>0</v>
      </c>
      <c r="CL24" s="73">
        <f>IF(DR24=0,0,AD24/(1+Vychodiská!$C$168)^'komunálny odpad'!DR24)</f>
        <v>0</v>
      </c>
      <c r="CM24" s="73">
        <f>IF(DS24=0,0,AE24/(1+Vychodiská!$C$168)^'komunálny odpad'!DS24)</f>
        <v>0</v>
      </c>
      <c r="CN24" s="73">
        <f>IF(DT24=0,0,AF24/(1+Vychodiská!$C$168)^'komunálny odpad'!DT24)</f>
        <v>0</v>
      </c>
      <c r="CO24" s="73">
        <f>IF(DU24=0,0,AG24/(1+Vychodiská!$C$168)^'komunálny odpad'!DU24)</f>
        <v>0</v>
      </c>
      <c r="CP24" s="73">
        <f>IF(DV24=0,0,AH24/(1+Vychodiská!$C$168)^'komunálny odpad'!DV24)</f>
        <v>0</v>
      </c>
      <c r="CQ24" s="73">
        <f>IF(DW24=0,0,AI24/(1+Vychodiská!$C$168)^'komunálny odpad'!DW24)</f>
        <v>0</v>
      </c>
      <c r="CR24" s="74">
        <f>IF(DX24=0,0,AJ24/(1+Vychodiská!$C$168)^'komunálny odpad'!DX24)</f>
        <v>0</v>
      </c>
      <c r="CS24" s="77">
        <f t="shared" si="4"/>
        <v>0</v>
      </c>
      <c r="CT24" s="73"/>
      <c r="CU24" s="78">
        <f t="shared" si="0"/>
        <v>3</v>
      </c>
      <c r="CV24" s="78">
        <f t="shared" ref="CV24:DX24" si="24">IF(CU24=0,0,IF(CV$2&gt;$D24,0,CU24+1))</f>
        <v>4</v>
      </c>
      <c r="CW24" s="78">
        <f t="shared" si="24"/>
        <v>5</v>
      </c>
      <c r="CX24" s="78">
        <f t="shared" si="24"/>
        <v>6</v>
      </c>
      <c r="CY24" s="78">
        <f t="shared" si="24"/>
        <v>7</v>
      </c>
      <c r="CZ24" s="78">
        <f t="shared" si="24"/>
        <v>8</v>
      </c>
      <c r="DA24" s="78">
        <f t="shared" si="24"/>
        <v>9</v>
      </c>
      <c r="DB24" s="78">
        <f t="shared" si="24"/>
        <v>10</v>
      </c>
      <c r="DC24" s="78">
        <f t="shared" si="24"/>
        <v>11</v>
      </c>
      <c r="DD24" s="78">
        <f t="shared" si="24"/>
        <v>12</v>
      </c>
      <c r="DE24" s="78">
        <f t="shared" si="24"/>
        <v>13</v>
      </c>
      <c r="DF24" s="78">
        <f t="shared" si="24"/>
        <v>14</v>
      </c>
      <c r="DG24" s="78">
        <f t="shared" si="24"/>
        <v>15</v>
      </c>
      <c r="DH24" s="78">
        <f t="shared" si="24"/>
        <v>16</v>
      </c>
      <c r="DI24" s="78">
        <f t="shared" si="24"/>
        <v>17</v>
      </c>
      <c r="DJ24" s="78">
        <f t="shared" si="24"/>
        <v>18</v>
      </c>
      <c r="DK24" s="78">
        <f t="shared" si="24"/>
        <v>19</v>
      </c>
      <c r="DL24" s="78">
        <f t="shared" si="24"/>
        <v>20</v>
      </c>
      <c r="DM24" s="78">
        <f t="shared" si="24"/>
        <v>21</v>
      </c>
      <c r="DN24" s="78">
        <f t="shared" si="24"/>
        <v>22</v>
      </c>
      <c r="DO24" s="78">
        <f t="shared" si="24"/>
        <v>0</v>
      </c>
      <c r="DP24" s="78">
        <f t="shared" si="24"/>
        <v>0</v>
      </c>
      <c r="DQ24" s="78">
        <f t="shared" si="24"/>
        <v>0</v>
      </c>
      <c r="DR24" s="78">
        <f t="shared" si="24"/>
        <v>0</v>
      </c>
      <c r="DS24" s="78">
        <f t="shared" si="24"/>
        <v>0</v>
      </c>
      <c r="DT24" s="78">
        <f t="shared" si="24"/>
        <v>0</v>
      </c>
      <c r="DU24" s="78">
        <f t="shared" si="24"/>
        <v>0</v>
      </c>
      <c r="DV24" s="78">
        <f t="shared" si="24"/>
        <v>0</v>
      </c>
      <c r="DW24" s="78">
        <f t="shared" si="24"/>
        <v>0</v>
      </c>
      <c r="DX24" s="79">
        <f t="shared" si="24"/>
        <v>0</v>
      </c>
    </row>
    <row r="25" spans="1:128" x14ac:dyDescent="0.45">
      <c r="A25" s="70">
        <v>25</v>
      </c>
      <c r="B25" s="81" t="s">
        <v>135</v>
      </c>
      <c r="C25" s="71" t="str">
        <f>INDEX(Data!$D$3:$D$29,MATCH('komunálny odpad'!A25,Data!$A$3:$A$29,0))</f>
        <v>Skládka drevnej štiepky</v>
      </c>
      <c r="D25" s="72">
        <f>INDEX(Data!$M$3:$M$29,MATCH('komunálny odpad'!A25,Data!$A$3:$A$29,0))</f>
        <v>20</v>
      </c>
      <c r="E25" s="72" t="str">
        <f>INDEX(Data!$J$3:$J$29,MATCH('komunálny odpad'!A25,Data!$A$3:$A$29,0))</f>
        <v>2024-2025</v>
      </c>
      <c r="F25" s="74">
        <f>INDEX(Data!$W$3:$W$29,MATCH('komunálny odpad'!A25,Data!$A$3:$A$29,0))</f>
        <v>0</v>
      </c>
      <c r="G25" s="73">
        <f>$F25*Vychodiská!$C$43</f>
        <v>0</v>
      </c>
      <c r="H25" s="73">
        <f>$F25*Vychodiská!$C$43</f>
        <v>0</v>
      </c>
      <c r="I25" s="73">
        <f>$F25*Vychodiská!$C$43</f>
        <v>0</v>
      </c>
      <c r="J25" s="73">
        <f>$F25*Vychodiská!$C$43</f>
        <v>0</v>
      </c>
      <c r="K25" s="73">
        <f>$F25*Vychodiská!$C$43</f>
        <v>0</v>
      </c>
      <c r="L25" s="73">
        <f>$F25*Vychodiská!$C$43</f>
        <v>0</v>
      </c>
      <c r="M25" s="73">
        <f>$F25*Vychodiská!$C$43</f>
        <v>0</v>
      </c>
      <c r="N25" s="73">
        <f>$F25*Vychodiská!$C$43</f>
        <v>0</v>
      </c>
      <c r="O25" s="73">
        <f>$F25*Vychodiská!$C$43</f>
        <v>0</v>
      </c>
      <c r="P25" s="73">
        <f>$F25*Vychodiská!$C$43</f>
        <v>0</v>
      </c>
      <c r="Q25" s="73">
        <f>$F25*Vychodiská!$C$43</f>
        <v>0</v>
      </c>
      <c r="R25" s="73">
        <f>$F25*Vychodiská!$C$43</f>
        <v>0</v>
      </c>
      <c r="S25" s="73">
        <f>$F25*Vychodiská!$C$43</f>
        <v>0</v>
      </c>
      <c r="T25" s="73">
        <f>$F25*Vychodiská!$C$43</f>
        <v>0</v>
      </c>
      <c r="U25" s="73">
        <f>$F25*Vychodiská!$C$43</f>
        <v>0</v>
      </c>
      <c r="V25" s="73">
        <f>$F25*Vychodiská!$C$43</f>
        <v>0</v>
      </c>
      <c r="W25" s="73">
        <f>$F25*Vychodiská!$C$43</f>
        <v>0</v>
      </c>
      <c r="X25" s="73">
        <f>$F25*Vychodiská!$C$43</f>
        <v>0</v>
      </c>
      <c r="Y25" s="73">
        <f>$F25*Vychodiská!$C$43</f>
        <v>0</v>
      </c>
      <c r="Z25" s="73">
        <f>$F25*Vychodiská!$C$43</f>
        <v>0</v>
      </c>
      <c r="AA25" s="73">
        <f>$F25*Vychodiská!$C$43</f>
        <v>0</v>
      </c>
      <c r="AB25" s="73">
        <f>$F25*Vychodiská!$C$43</f>
        <v>0</v>
      </c>
      <c r="AC25" s="73">
        <f>$F25*Vychodiská!$C$43</f>
        <v>0</v>
      </c>
      <c r="AD25" s="73">
        <f>$F25*Vychodiská!$C$43</f>
        <v>0</v>
      </c>
      <c r="AE25" s="73">
        <f>$F25*Vychodiská!$C$43</f>
        <v>0</v>
      </c>
      <c r="AF25" s="73">
        <f>$F25*Vychodiská!$C$43</f>
        <v>0</v>
      </c>
      <c r="AG25" s="73">
        <f>$F25*Vychodiská!$C$43</f>
        <v>0</v>
      </c>
      <c r="AH25" s="73">
        <f>$F25*Vychodiská!$C$43</f>
        <v>0</v>
      </c>
      <c r="AI25" s="73">
        <f>$F25*Vychodiská!$C$43</f>
        <v>0</v>
      </c>
      <c r="AJ25" s="74">
        <f>$F25*Vychodiská!$C$43</f>
        <v>0</v>
      </c>
      <c r="AK25" s="73">
        <f t="shared" ref="AK25:AK30" si="25">G25</f>
        <v>0</v>
      </c>
      <c r="AL25" s="73">
        <f>SUM($G25:H25)</f>
        <v>0</v>
      </c>
      <c r="AM25" s="73">
        <f>SUM($G25:I25)</f>
        <v>0</v>
      </c>
      <c r="AN25" s="73">
        <f>SUM($G25:J25)</f>
        <v>0</v>
      </c>
      <c r="AO25" s="73">
        <f>SUM($G25:K25)</f>
        <v>0</v>
      </c>
      <c r="AP25" s="73">
        <f>SUM($G25:L25)</f>
        <v>0</v>
      </c>
      <c r="AQ25" s="73">
        <f>SUM($G25:M25)</f>
        <v>0</v>
      </c>
      <c r="AR25" s="73">
        <f>SUM($G25:N25)</f>
        <v>0</v>
      </c>
      <c r="AS25" s="73">
        <f>SUM($G25:O25)</f>
        <v>0</v>
      </c>
      <c r="AT25" s="73">
        <f>SUM($G25:P25)</f>
        <v>0</v>
      </c>
      <c r="AU25" s="73">
        <f>SUM($G25:Q25)</f>
        <v>0</v>
      </c>
      <c r="AV25" s="73">
        <f>SUM($G25:R25)</f>
        <v>0</v>
      </c>
      <c r="AW25" s="73">
        <f>SUM($G25:S25)</f>
        <v>0</v>
      </c>
      <c r="AX25" s="73">
        <f>SUM($G25:T25)</f>
        <v>0</v>
      </c>
      <c r="AY25" s="73">
        <f>SUM($G25:U25)</f>
        <v>0</v>
      </c>
      <c r="AZ25" s="73">
        <f>SUM($G25:V25)</f>
        <v>0</v>
      </c>
      <c r="BA25" s="73">
        <f>SUM($G25:W25)</f>
        <v>0</v>
      </c>
      <c r="BB25" s="73">
        <f>SUM($G25:X25)</f>
        <v>0</v>
      </c>
      <c r="BC25" s="73">
        <f>SUM($G25:Y25)</f>
        <v>0</v>
      </c>
      <c r="BD25" s="73">
        <f>SUM($G25:Z25)</f>
        <v>0</v>
      </c>
      <c r="BE25" s="73">
        <f>SUM($G25:AA25)</f>
        <v>0</v>
      </c>
      <c r="BF25" s="73">
        <f>SUM($G25:AB25)</f>
        <v>0</v>
      </c>
      <c r="BG25" s="73">
        <f>SUM($G25:AC25)</f>
        <v>0</v>
      </c>
      <c r="BH25" s="73">
        <f>SUM($G25:AD25)</f>
        <v>0</v>
      </c>
      <c r="BI25" s="73">
        <f>SUM($G25:AE25)</f>
        <v>0</v>
      </c>
      <c r="BJ25" s="73">
        <f>SUM($G25:AF25)</f>
        <v>0</v>
      </c>
      <c r="BK25" s="73">
        <f>SUM($G25:AG25)</f>
        <v>0</v>
      </c>
      <c r="BL25" s="73">
        <f>SUM($G25:AH25)</f>
        <v>0</v>
      </c>
      <c r="BM25" s="73">
        <f>SUM($G25:AI25)</f>
        <v>0</v>
      </c>
      <c r="BN25" s="74">
        <f>SUM($G25:AJ25)</f>
        <v>0</v>
      </c>
      <c r="BO25" s="76">
        <f>IF(CU25=0,0,G25/(1+Vychodiská!$C$168)^'komunálny odpad'!CU25)</f>
        <v>0</v>
      </c>
      <c r="BP25" s="73">
        <f>IF(CV25=0,0,H25/(1+Vychodiská!$C$168)^'komunálny odpad'!CV25)</f>
        <v>0</v>
      </c>
      <c r="BQ25" s="73">
        <f>IF(CW25=0,0,I25/(1+Vychodiská!$C$168)^'komunálny odpad'!CW25)</f>
        <v>0</v>
      </c>
      <c r="BR25" s="73">
        <f>IF(CX25=0,0,J25/(1+Vychodiská!$C$168)^'komunálny odpad'!CX25)</f>
        <v>0</v>
      </c>
      <c r="BS25" s="73">
        <f>IF(CY25=0,0,K25/(1+Vychodiská!$C$168)^'komunálny odpad'!CY25)</f>
        <v>0</v>
      </c>
      <c r="BT25" s="73">
        <f>IF(CZ25=0,0,L25/(1+Vychodiská!$C$168)^'komunálny odpad'!CZ25)</f>
        <v>0</v>
      </c>
      <c r="BU25" s="73">
        <f>IF(DA25=0,0,M25/(1+Vychodiská!$C$168)^'komunálny odpad'!DA25)</f>
        <v>0</v>
      </c>
      <c r="BV25" s="73">
        <f>IF(DB25=0,0,N25/(1+Vychodiská!$C$168)^'komunálny odpad'!DB25)</f>
        <v>0</v>
      </c>
      <c r="BW25" s="73">
        <f>IF(DC25=0,0,O25/(1+Vychodiská!$C$168)^'komunálny odpad'!DC25)</f>
        <v>0</v>
      </c>
      <c r="BX25" s="73">
        <f>IF(DD25=0,0,P25/(1+Vychodiská!$C$168)^'komunálny odpad'!DD25)</f>
        <v>0</v>
      </c>
      <c r="BY25" s="73">
        <f>IF(DE25=0,0,Q25/(1+Vychodiská!$C$168)^'komunálny odpad'!DE25)</f>
        <v>0</v>
      </c>
      <c r="BZ25" s="73">
        <f>IF(DF25=0,0,R25/(1+Vychodiská!$C$168)^'komunálny odpad'!DF25)</f>
        <v>0</v>
      </c>
      <c r="CA25" s="73">
        <f>IF(DG25=0,0,S25/(1+Vychodiská!$C$168)^'komunálny odpad'!DG25)</f>
        <v>0</v>
      </c>
      <c r="CB25" s="73">
        <f>IF(DH25=0,0,T25/(1+Vychodiská!$C$168)^'komunálny odpad'!DH25)</f>
        <v>0</v>
      </c>
      <c r="CC25" s="73">
        <f>IF(DI25=0,0,U25/(1+Vychodiská!$C$168)^'komunálny odpad'!DI25)</f>
        <v>0</v>
      </c>
      <c r="CD25" s="73">
        <f>IF(DJ25=0,0,V25/(1+Vychodiská!$C$168)^'komunálny odpad'!DJ25)</f>
        <v>0</v>
      </c>
      <c r="CE25" s="73">
        <f>IF(DK25=0,0,W25/(1+Vychodiská!$C$168)^'komunálny odpad'!DK25)</f>
        <v>0</v>
      </c>
      <c r="CF25" s="73">
        <f>IF(DL25=0,0,X25/(1+Vychodiská!$C$168)^'komunálny odpad'!DL25)</f>
        <v>0</v>
      </c>
      <c r="CG25" s="73">
        <f>IF(DM25=0,0,Y25/(1+Vychodiská!$C$168)^'komunálny odpad'!DM25)</f>
        <v>0</v>
      </c>
      <c r="CH25" s="73">
        <f>IF(DN25=0,0,Z25/(1+Vychodiská!$C$168)^'komunálny odpad'!DN25)</f>
        <v>0</v>
      </c>
      <c r="CI25" s="73">
        <f>IF(DO25=0,0,AA25/(1+Vychodiská!$C$168)^'komunálny odpad'!DO25)</f>
        <v>0</v>
      </c>
      <c r="CJ25" s="73">
        <f>IF(DP25=0,0,AB25/(1+Vychodiská!$C$168)^'komunálny odpad'!DP25)</f>
        <v>0</v>
      </c>
      <c r="CK25" s="73">
        <f>IF(DQ25=0,0,AC25/(1+Vychodiská!$C$168)^'komunálny odpad'!DQ25)</f>
        <v>0</v>
      </c>
      <c r="CL25" s="73">
        <f>IF(DR25=0,0,AD25/(1+Vychodiská!$C$168)^'komunálny odpad'!DR25)</f>
        <v>0</v>
      </c>
      <c r="CM25" s="73">
        <f>IF(DS25=0,0,AE25/(1+Vychodiská!$C$168)^'komunálny odpad'!DS25)</f>
        <v>0</v>
      </c>
      <c r="CN25" s="73">
        <f>IF(DT25=0,0,AF25/(1+Vychodiská!$C$168)^'komunálny odpad'!DT25)</f>
        <v>0</v>
      </c>
      <c r="CO25" s="73">
        <f>IF(DU25=0,0,AG25/(1+Vychodiská!$C$168)^'komunálny odpad'!DU25)</f>
        <v>0</v>
      </c>
      <c r="CP25" s="73">
        <f>IF(DV25=0,0,AH25/(1+Vychodiská!$C$168)^'komunálny odpad'!DV25)</f>
        <v>0</v>
      </c>
      <c r="CQ25" s="73">
        <f>IF(DW25=0,0,AI25/(1+Vychodiská!$C$168)^'komunálny odpad'!DW25)</f>
        <v>0</v>
      </c>
      <c r="CR25" s="74">
        <f>IF(DX25=0,0,AJ25/(1+Vychodiská!$C$168)^'komunálny odpad'!DX25)</f>
        <v>0</v>
      </c>
      <c r="CS25" s="77">
        <f t="shared" ref="CS25:CS30" si="26">SUM(BO25:CR25)</f>
        <v>0</v>
      </c>
      <c r="CU25" s="78">
        <f t="shared" ref="CU25:CU30" si="27">(VALUE(RIGHT(E25,4))-VALUE(LEFT(E25,4)))+2</f>
        <v>3</v>
      </c>
      <c r="CV25" s="78">
        <f t="shared" ref="CV25:CV30" si="28">IF(CU25=0,0,IF(CV$2&gt;$D25,0,CU25+1))</f>
        <v>4</v>
      </c>
      <c r="CW25" s="78">
        <f t="shared" ref="CW25:CW30" si="29">IF(CV25=0,0,IF(CW$2&gt;$D25,0,CV25+1))</f>
        <v>5</v>
      </c>
      <c r="CX25" s="78">
        <f t="shared" ref="CX25:CX30" si="30">IF(CW25=0,0,IF(CX$2&gt;$D25,0,CW25+1))</f>
        <v>6</v>
      </c>
      <c r="CY25" s="78">
        <f t="shared" ref="CY25:CY30" si="31">IF(CX25=0,0,IF(CY$2&gt;$D25,0,CX25+1))</f>
        <v>7</v>
      </c>
      <c r="CZ25" s="78">
        <f t="shared" ref="CZ25:CZ30" si="32">IF(CY25=0,0,IF(CZ$2&gt;$D25,0,CY25+1))</f>
        <v>8</v>
      </c>
      <c r="DA25" s="78">
        <f t="shared" ref="DA25:DA30" si="33">IF(CZ25=0,0,IF(DA$2&gt;$D25,0,CZ25+1))</f>
        <v>9</v>
      </c>
      <c r="DB25" s="78">
        <f t="shared" ref="DB25:DB30" si="34">IF(DA25=0,0,IF(DB$2&gt;$D25,0,DA25+1))</f>
        <v>10</v>
      </c>
      <c r="DC25" s="78">
        <f t="shared" ref="DC25:DC30" si="35">IF(DB25=0,0,IF(DC$2&gt;$D25,0,DB25+1))</f>
        <v>11</v>
      </c>
      <c r="DD25" s="78">
        <f t="shared" ref="DD25:DD30" si="36">IF(DC25=0,0,IF(DD$2&gt;$D25,0,DC25+1))</f>
        <v>12</v>
      </c>
      <c r="DE25" s="78">
        <f t="shared" ref="DE25:DE30" si="37">IF(DD25=0,0,IF(DE$2&gt;$D25,0,DD25+1))</f>
        <v>13</v>
      </c>
      <c r="DF25" s="78">
        <f t="shared" ref="DF25:DF30" si="38">IF(DE25=0,0,IF(DF$2&gt;$D25,0,DE25+1))</f>
        <v>14</v>
      </c>
      <c r="DG25" s="78">
        <f t="shared" ref="DG25:DG30" si="39">IF(DF25=0,0,IF(DG$2&gt;$D25,0,DF25+1))</f>
        <v>15</v>
      </c>
      <c r="DH25" s="78">
        <f t="shared" ref="DH25:DH30" si="40">IF(DG25=0,0,IF(DH$2&gt;$D25,0,DG25+1))</f>
        <v>16</v>
      </c>
      <c r="DI25" s="78">
        <f t="shared" ref="DI25:DI30" si="41">IF(DH25=0,0,IF(DI$2&gt;$D25,0,DH25+1))</f>
        <v>17</v>
      </c>
      <c r="DJ25" s="78">
        <f t="shared" ref="DJ25:DJ30" si="42">IF(DI25=0,0,IF(DJ$2&gt;$D25,0,DI25+1))</f>
        <v>18</v>
      </c>
      <c r="DK25" s="78">
        <f t="shared" ref="DK25:DK30" si="43">IF(DJ25=0,0,IF(DK$2&gt;$D25,0,DJ25+1))</f>
        <v>19</v>
      </c>
      <c r="DL25" s="78">
        <f t="shared" ref="DL25:DL30" si="44">IF(DK25=0,0,IF(DL$2&gt;$D25,0,DK25+1))</f>
        <v>20</v>
      </c>
      <c r="DM25" s="78">
        <f t="shared" ref="DM25:DM30" si="45">IF(DL25=0,0,IF(DM$2&gt;$D25,0,DL25+1))</f>
        <v>21</v>
      </c>
      <c r="DN25" s="78">
        <f t="shared" ref="DN25:DN30" si="46">IF(DM25=0,0,IF(DN$2&gt;$D25,0,DM25+1))</f>
        <v>22</v>
      </c>
      <c r="DO25" s="78">
        <f t="shared" ref="DO25:DO30" si="47">IF(DN25=0,0,IF(DO$2&gt;$D25,0,DN25+1))</f>
        <v>0</v>
      </c>
      <c r="DP25" s="78">
        <f t="shared" ref="DP25:DP30" si="48">IF(DO25=0,0,IF(DP$2&gt;$D25,0,DO25+1))</f>
        <v>0</v>
      </c>
      <c r="DQ25" s="78">
        <f t="shared" ref="DQ25:DQ30" si="49">IF(DP25=0,0,IF(DQ$2&gt;$D25,0,DP25+1))</f>
        <v>0</v>
      </c>
      <c r="DR25" s="78">
        <f t="shared" ref="DR25:DR30" si="50">IF(DQ25=0,0,IF(DR$2&gt;$D25,0,DQ25+1))</f>
        <v>0</v>
      </c>
      <c r="DS25" s="78">
        <f t="shared" ref="DS25:DS30" si="51">IF(DR25=0,0,IF(DS$2&gt;$D25,0,DR25+1))</f>
        <v>0</v>
      </c>
      <c r="DT25" s="78">
        <f t="shared" ref="DT25:DT30" si="52">IF(DS25=0,0,IF(DT$2&gt;$D25,0,DS25+1))</f>
        <v>0</v>
      </c>
      <c r="DU25" s="78">
        <f t="shared" ref="DU25:DU30" si="53">IF(DT25=0,0,IF(DU$2&gt;$D25,0,DT25+1))</f>
        <v>0</v>
      </c>
      <c r="DV25" s="78">
        <f t="shared" ref="DV25:DV30" si="54">IF(DU25=0,0,IF(DV$2&gt;$D25,0,DU25+1))</f>
        <v>0</v>
      </c>
      <c r="DW25" s="78">
        <f t="shared" ref="DW25:DW30" si="55">IF(DV25=0,0,IF(DW$2&gt;$D25,0,DV25+1))</f>
        <v>0</v>
      </c>
      <c r="DX25" s="79">
        <f t="shared" ref="DX25:DX30" si="56">IF(DW25=0,0,IF(DX$2&gt;$D25,0,DW25+1))</f>
        <v>0</v>
      </c>
    </row>
    <row r="26" spans="1:128" ht="37" customHeight="1" x14ac:dyDescent="0.45">
      <c r="A26" s="70">
        <v>27</v>
      </c>
      <c r="B26" s="81" t="s">
        <v>146</v>
      </c>
      <c r="C26" s="71" t="str">
        <f>INDEX(Data!$D$3:$D$29,MATCH('komunálny odpad'!A26,Data!$A$3:$A$29,0))</f>
        <v>Rekonštrukcia horúcovodného potrubia vetiev Zvolen-Sekier a Zvolen-Zlatý Potok /časť SO 300 HV Rozvod Zvolen-Sekier</v>
      </c>
      <c r="D26" s="72">
        <f>INDEX(Data!$M$3:$M$29,MATCH('komunálny odpad'!A26,Data!$A$3:$A$29,0))</f>
        <v>30</v>
      </c>
      <c r="E26" s="72" t="str">
        <f>INDEX(Data!$J$3:$J$29,MATCH('komunálny odpad'!A26,Data!$A$3:$A$29,0))</f>
        <v>2024 - 2026</v>
      </c>
      <c r="F26" s="74">
        <f>INDEX(Data!$W$3:$W$29,MATCH('komunálny odpad'!A26,Data!$A$3:$A$29,0))</f>
        <v>0</v>
      </c>
      <c r="G26" s="73">
        <f>$F26*Vychodiská!$C$43</f>
        <v>0</v>
      </c>
      <c r="H26" s="73">
        <f>$F26*Vychodiská!$C$43</f>
        <v>0</v>
      </c>
      <c r="I26" s="73">
        <f>$F26*Vychodiská!$C$43</f>
        <v>0</v>
      </c>
      <c r="J26" s="73">
        <f>$F26*Vychodiská!$C$43</f>
        <v>0</v>
      </c>
      <c r="K26" s="73">
        <f>$F26*Vychodiská!$C$43</f>
        <v>0</v>
      </c>
      <c r="L26" s="73">
        <f>$F26*Vychodiská!$C$43</f>
        <v>0</v>
      </c>
      <c r="M26" s="73">
        <f>$F26*Vychodiská!$C$43</f>
        <v>0</v>
      </c>
      <c r="N26" s="73">
        <f>$F26*Vychodiská!$C$43</f>
        <v>0</v>
      </c>
      <c r="O26" s="73">
        <f>$F26*Vychodiská!$C$43</f>
        <v>0</v>
      </c>
      <c r="P26" s="73">
        <f>$F26*Vychodiská!$C$43</f>
        <v>0</v>
      </c>
      <c r="Q26" s="73">
        <f>$F26*Vychodiská!$C$43</f>
        <v>0</v>
      </c>
      <c r="R26" s="73">
        <f>$F26*Vychodiská!$C$43</f>
        <v>0</v>
      </c>
      <c r="S26" s="73">
        <f>$F26*Vychodiská!$C$43</f>
        <v>0</v>
      </c>
      <c r="T26" s="73">
        <f>$F26*Vychodiská!$C$43</f>
        <v>0</v>
      </c>
      <c r="U26" s="73">
        <f>$F26*Vychodiská!$C$43</f>
        <v>0</v>
      </c>
      <c r="V26" s="73">
        <f>$F26*Vychodiská!$C$43</f>
        <v>0</v>
      </c>
      <c r="W26" s="73">
        <f>$F26*Vychodiská!$C$43</f>
        <v>0</v>
      </c>
      <c r="X26" s="73">
        <f>$F26*Vychodiská!$C$43</f>
        <v>0</v>
      </c>
      <c r="Y26" s="73">
        <f>$F26*Vychodiská!$C$43</f>
        <v>0</v>
      </c>
      <c r="Z26" s="73">
        <f>$F26*Vychodiská!$C$43</f>
        <v>0</v>
      </c>
      <c r="AA26" s="73">
        <f>$F26*Vychodiská!$C$43</f>
        <v>0</v>
      </c>
      <c r="AB26" s="73">
        <f>$F26*Vychodiská!$C$43</f>
        <v>0</v>
      </c>
      <c r="AC26" s="73">
        <f>$F26*Vychodiská!$C$43</f>
        <v>0</v>
      </c>
      <c r="AD26" s="73">
        <f>$F26*Vychodiská!$C$43</f>
        <v>0</v>
      </c>
      <c r="AE26" s="73">
        <f>$F26*Vychodiská!$C$43</f>
        <v>0</v>
      </c>
      <c r="AF26" s="73">
        <f>$F26*Vychodiská!$C$43</f>
        <v>0</v>
      </c>
      <c r="AG26" s="73">
        <f>$F26*Vychodiská!$C$43</f>
        <v>0</v>
      </c>
      <c r="AH26" s="73">
        <f>$F26*Vychodiská!$C$43</f>
        <v>0</v>
      </c>
      <c r="AI26" s="73">
        <f>$F26*Vychodiská!$C$43</f>
        <v>0</v>
      </c>
      <c r="AJ26" s="74">
        <f>$F26*Vychodiská!$C$43</f>
        <v>0</v>
      </c>
      <c r="AK26" s="73">
        <f t="shared" si="25"/>
        <v>0</v>
      </c>
      <c r="AL26" s="73">
        <f>SUM($G26:H26)</f>
        <v>0</v>
      </c>
      <c r="AM26" s="73">
        <f>SUM($G26:I26)</f>
        <v>0</v>
      </c>
      <c r="AN26" s="73">
        <f>SUM($G26:J26)</f>
        <v>0</v>
      </c>
      <c r="AO26" s="73">
        <f>SUM($G26:K26)</f>
        <v>0</v>
      </c>
      <c r="AP26" s="73">
        <f>SUM($G26:L26)</f>
        <v>0</v>
      </c>
      <c r="AQ26" s="73">
        <f>SUM($G26:M26)</f>
        <v>0</v>
      </c>
      <c r="AR26" s="73">
        <f>SUM($G26:N26)</f>
        <v>0</v>
      </c>
      <c r="AS26" s="73">
        <f>SUM($G26:O26)</f>
        <v>0</v>
      </c>
      <c r="AT26" s="73">
        <f>SUM($G26:P26)</f>
        <v>0</v>
      </c>
      <c r="AU26" s="73">
        <f>SUM($G26:Q26)</f>
        <v>0</v>
      </c>
      <c r="AV26" s="73">
        <f>SUM($G26:R26)</f>
        <v>0</v>
      </c>
      <c r="AW26" s="73">
        <f>SUM($G26:S26)</f>
        <v>0</v>
      </c>
      <c r="AX26" s="73">
        <f>SUM($G26:T26)</f>
        <v>0</v>
      </c>
      <c r="AY26" s="73">
        <f>SUM($G26:U26)</f>
        <v>0</v>
      </c>
      <c r="AZ26" s="73">
        <f>SUM($G26:V26)</f>
        <v>0</v>
      </c>
      <c r="BA26" s="73">
        <f>SUM($G26:W26)</f>
        <v>0</v>
      </c>
      <c r="BB26" s="73">
        <f>SUM($G26:X26)</f>
        <v>0</v>
      </c>
      <c r="BC26" s="73">
        <f>SUM($G26:Y26)</f>
        <v>0</v>
      </c>
      <c r="BD26" s="73">
        <f>SUM($G26:Z26)</f>
        <v>0</v>
      </c>
      <c r="BE26" s="73">
        <f>SUM($G26:AA26)</f>
        <v>0</v>
      </c>
      <c r="BF26" s="73">
        <f>SUM($G26:AB26)</f>
        <v>0</v>
      </c>
      <c r="BG26" s="73">
        <f>SUM($G26:AC26)</f>
        <v>0</v>
      </c>
      <c r="BH26" s="73">
        <f>SUM($G26:AD26)</f>
        <v>0</v>
      </c>
      <c r="BI26" s="73">
        <f>SUM($G26:AE26)</f>
        <v>0</v>
      </c>
      <c r="BJ26" s="73">
        <f>SUM($G26:AF26)</f>
        <v>0</v>
      </c>
      <c r="BK26" s="73">
        <f>SUM($G26:AG26)</f>
        <v>0</v>
      </c>
      <c r="BL26" s="73">
        <f>SUM($G26:AH26)</f>
        <v>0</v>
      </c>
      <c r="BM26" s="73">
        <f>SUM($G26:AI26)</f>
        <v>0</v>
      </c>
      <c r="BN26" s="74">
        <f>SUM($G26:AJ26)</f>
        <v>0</v>
      </c>
      <c r="BO26" s="76">
        <f>IF(CU26=0,0,G26/(1+Vychodiská!$C$168)^'komunálny odpad'!CU26)</f>
        <v>0</v>
      </c>
      <c r="BP26" s="73">
        <f>IF(CV26=0,0,H26/(1+Vychodiská!$C$168)^'komunálny odpad'!CV26)</f>
        <v>0</v>
      </c>
      <c r="BQ26" s="73">
        <f>IF(CW26=0,0,I26/(1+Vychodiská!$C$168)^'komunálny odpad'!CW26)</f>
        <v>0</v>
      </c>
      <c r="BR26" s="73">
        <f>IF(CX26=0,0,J26/(1+Vychodiská!$C$168)^'komunálny odpad'!CX26)</f>
        <v>0</v>
      </c>
      <c r="BS26" s="73">
        <f>IF(CY26=0,0,K26/(1+Vychodiská!$C$168)^'komunálny odpad'!CY26)</f>
        <v>0</v>
      </c>
      <c r="BT26" s="73">
        <f>IF(CZ26=0,0,L26/(1+Vychodiská!$C$168)^'komunálny odpad'!CZ26)</f>
        <v>0</v>
      </c>
      <c r="BU26" s="73">
        <f>IF(DA26=0,0,M26/(1+Vychodiská!$C$168)^'komunálny odpad'!DA26)</f>
        <v>0</v>
      </c>
      <c r="BV26" s="73">
        <f>IF(DB26=0,0,N26/(1+Vychodiská!$C$168)^'komunálny odpad'!DB26)</f>
        <v>0</v>
      </c>
      <c r="BW26" s="73">
        <f>IF(DC26=0,0,O26/(1+Vychodiská!$C$168)^'komunálny odpad'!DC26)</f>
        <v>0</v>
      </c>
      <c r="BX26" s="73">
        <f>IF(DD26=0,0,P26/(1+Vychodiská!$C$168)^'komunálny odpad'!DD26)</f>
        <v>0</v>
      </c>
      <c r="BY26" s="73">
        <f>IF(DE26=0,0,Q26/(1+Vychodiská!$C$168)^'komunálny odpad'!DE26)</f>
        <v>0</v>
      </c>
      <c r="BZ26" s="73">
        <f>IF(DF26=0,0,R26/(1+Vychodiská!$C$168)^'komunálny odpad'!DF26)</f>
        <v>0</v>
      </c>
      <c r="CA26" s="73">
        <f>IF(DG26=0,0,S26/(1+Vychodiská!$C$168)^'komunálny odpad'!DG26)</f>
        <v>0</v>
      </c>
      <c r="CB26" s="73">
        <f>IF(DH26=0,0,T26/(1+Vychodiská!$C$168)^'komunálny odpad'!DH26)</f>
        <v>0</v>
      </c>
      <c r="CC26" s="73">
        <f>IF(DI26=0,0,U26/(1+Vychodiská!$C$168)^'komunálny odpad'!DI26)</f>
        <v>0</v>
      </c>
      <c r="CD26" s="73">
        <f>IF(DJ26=0,0,V26/(1+Vychodiská!$C$168)^'komunálny odpad'!DJ26)</f>
        <v>0</v>
      </c>
      <c r="CE26" s="73">
        <f>IF(DK26=0,0,W26/(1+Vychodiská!$C$168)^'komunálny odpad'!DK26)</f>
        <v>0</v>
      </c>
      <c r="CF26" s="73">
        <f>IF(DL26=0,0,X26/(1+Vychodiská!$C$168)^'komunálny odpad'!DL26)</f>
        <v>0</v>
      </c>
      <c r="CG26" s="73">
        <f>IF(DM26=0,0,Y26/(1+Vychodiská!$C$168)^'komunálny odpad'!DM26)</f>
        <v>0</v>
      </c>
      <c r="CH26" s="73">
        <f>IF(DN26=0,0,Z26/(1+Vychodiská!$C$168)^'komunálny odpad'!DN26)</f>
        <v>0</v>
      </c>
      <c r="CI26" s="73">
        <f>IF(DO26=0,0,AA26/(1+Vychodiská!$C$168)^'komunálny odpad'!DO26)</f>
        <v>0</v>
      </c>
      <c r="CJ26" s="73">
        <f>IF(DP26=0,0,AB26/(1+Vychodiská!$C$168)^'komunálny odpad'!DP26)</f>
        <v>0</v>
      </c>
      <c r="CK26" s="73">
        <f>IF(DQ26=0,0,AC26/(1+Vychodiská!$C$168)^'komunálny odpad'!DQ26)</f>
        <v>0</v>
      </c>
      <c r="CL26" s="73">
        <f>IF(DR26=0,0,AD26/(1+Vychodiská!$C$168)^'komunálny odpad'!DR26)</f>
        <v>0</v>
      </c>
      <c r="CM26" s="73">
        <f>IF(DS26=0,0,AE26/(1+Vychodiská!$C$168)^'komunálny odpad'!DS26)</f>
        <v>0</v>
      </c>
      <c r="CN26" s="73">
        <f>IF(DT26=0,0,AF26/(1+Vychodiská!$C$168)^'komunálny odpad'!DT26)</f>
        <v>0</v>
      </c>
      <c r="CO26" s="73">
        <f>IF(DU26=0,0,AG26/(1+Vychodiská!$C$168)^'komunálny odpad'!DU26)</f>
        <v>0</v>
      </c>
      <c r="CP26" s="73">
        <f>IF(DV26=0,0,AH26/(1+Vychodiská!$C$168)^'komunálny odpad'!DV26)</f>
        <v>0</v>
      </c>
      <c r="CQ26" s="73">
        <f>IF(DW26=0,0,AI26/(1+Vychodiská!$C$168)^'komunálny odpad'!DW26)</f>
        <v>0</v>
      </c>
      <c r="CR26" s="74">
        <f>IF(DX26=0,0,AJ26/(1+Vychodiská!$C$168)^'komunálny odpad'!DX26)</f>
        <v>0</v>
      </c>
      <c r="CS26" s="77">
        <f t="shared" si="26"/>
        <v>0</v>
      </c>
      <c r="CU26" s="78">
        <f t="shared" si="27"/>
        <v>4</v>
      </c>
      <c r="CV26" s="78">
        <f t="shared" si="28"/>
        <v>5</v>
      </c>
      <c r="CW26" s="78">
        <f t="shared" si="29"/>
        <v>6</v>
      </c>
      <c r="CX26" s="78">
        <f t="shared" si="30"/>
        <v>7</v>
      </c>
      <c r="CY26" s="78">
        <f t="shared" si="31"/>
        <v>8</v>
      </c>
      <c r="CZ26" s="78">
        <f t="shared" si="32"/>
        <v>9</v>
      </c>
      <c r="DA26" s="78">
        <f t="shared" si="33"/>
        <v>10</v>
      </c>
      <c r="DB26" s="78">
        <f t="shared" si="34"/>
        <v>11</v>
      </c>
      <c r="DC26" s="78">
        <f t="shared" si="35"/>
        <v>12</v>
      </c>
      <c r="DD26" s="78">
        <f t="shared" si="36"/>
        <v>13</v>
      </c>
      <c r="DE26" s="78">
        <f t="shared" si="37"/>
        <v>14</v>
      </c>
      <c r="DF26" s="78">
        <f t="shared" si="38"/>
        <v>15</v>
      </c>
      <c r="DG26" s="78">
        <f t="shared" si="39"/>
        <v>16</v>
      </c>
      <c r="DH26" s="78">
        <f t="shared" si="40"/>
        <v>17</v>
      </c>
      <c r="DI26" s="78">
        <f t="shared" si="41"/>
        <v>18</v>
      </c>
      <c r="DJ26" s="78">
        <f t="shared" si="42"/>
        <v>19</v>
      </c>
      <c r="DK26" s="78">
        <f t="shared" si="43"/>
        <v>20</v>
      </c>
      <c r="DL26" s="78">
        <f t="shared" si="44"/>
        <v>21</v>
      </c>
      <c r="DM26" s="78">
        <f t="shared" si="45"/>
        <v>22</v>
      </c>
      <c r="DN26" s="78">
        <f t="shared" si="46"/>
        <v>23</v>
      </c>
      <c r="DO26" s="78">
        <f t="shared" si="47"/>
        <v>24</v>
      </c>
      <c r="DP26" s="78">
        <f t="shared" si="48"/>
        <v>25</v>
      </c>
      <c r="DQ26" s="78">
        <f t="shared" si="49"/>
        <v>26</v>
      </c>
      <c r="DR26" s="78">
        <f t="shared" si="50"/>
        <v>27</v>
      </c>
      <c r="DS26" s="78">
        <f t="shared" si="51"/>
        <v>28</v>
      </c>
      <c r="DT26" s="78">
        <f t="shared" si="52"/>
        <v>29</v>
      </c>
      <c r="DU26" s="78">
        <f t="shared" si="53"/>
        <v>30</v>
      </c>
      <c r="DV26" s="78">
        <f t="shared" si="54"/>
        <v>31</v>
      </c>
      <c r="DW26" s="78">
        <f t="shared" si="55"/>
        <v>32</v>
      </c>
      <c r="DX26" s="79">
        <f t="shared" si="56"/>
        <v>33</v>
      </c>
    </row>
    <row r="27" spans="1:128" ht="37" customHeight="1" x14ac:dyDescent="0.45">
      <c r="A27" s="70">
        <v>28</v>
      </c>
      <c r="B27" s="81" t="s">
        <v>146</v>
      </c>
      <c r="C27" s="71" t="str">
        <f>INDEX(Data!$D$3:$D$29,MATCH('komunálny odpad'!A27,Data!$A$3:$A$29,0))</f>
        <v>Rekonštrukcia horúcovodného potrubia vetiev Zvolen-Sekier a Zvolen-Zlatý Potok /časť SO 400 HV Rozvod Zvolen-Zlatý Potok a akumulácia tepla</v>
      </c>
      <c r="D27" s="72">
        <f>INDEX(Data!$M$3:$M$29,MATCH('komunálny odpad'!A27,Data!$A$3:$A$29,0))</f>
        <v>30</v>
      </c>
      <c r="E27" s="72">
        <f>INDEX(Data!$J$3:$J$29,MATCH('komunálny odpad'!A27,Data!$A$3:$A$29,0))</f>
        <v>2024</v>
      </c>
      <c r="F27" s="74">
        <f>INDEX(Data!$W$3:$W$29,MATCH('komunálny odpad'!A27,Data!$A$3:$A$29,0))</f>
        <v>0</v>
      </c>
      <c r="G27" s="73">
        <f>$F27*Vychodiská!$C$43</f>
        <v>0</v>
      </c>
      <c r="H27" s="73">
        <f>$F27*Vychodiská!$C$43</f>
        <v>0</v>
      </c>
      <c r="I27" s="73">
        <f>$F27*Vychodiská!$C$43</f>
        <v>0</v>
      </c>
      <c r="J27" s="73">
        <f>$F27*Vychodiská!$C$43</f>
        <v>0</v>
      </c>
      <c r="K27" s="73">
        <f>$F27*Vychodiská!$C$43</f>
        <v>0</v>
      </c>
      <c r="L27" s="73">
        <f>$F27*Vychodiská!$C$43</f>
        <v>0</v>
      </c>
      <c r="M27" s="73">
        <f>$F27*Vychodiská!$C$43</f>
        <v>0</v>
      </c>
      <c r="N27" s="73">
        <f>$F27*Vychodiská!$C$43</f>
        <v>0</v>
      </c>
      <c r="O27" s="73">
        <f>$F27*Vychodiská!$C$43</f>
        <v>0</v>
      </c>
      <c r="P27" s="73">
        <f>$F27*Vychodiská!$C$43</f>
        <v>0</v>
      </c>
      <c r="Q27" s="73">
        <f>$F27*Vychodiská!$C$43</f>
        <v>0</v>
      </c>
      <c r="R27" s="73">
        <f>$F27*Vychodiská!$C$43</f>
        <v>0</v>
      </c>
      <c r="S27" s="73">
        <f>$F27*Vychodiská!$C$43</f>
        <v>0</v>
      </c>
      <c r="T27" s="73">
        <f>$F27*Vychodiská!$C$43</f>
        <v>0</v>
      </c>
      <c r="U27" s="73">
        <f>$F27*Vychodiská!$C$43</f>
        <v>0</v>
      </c>
      <c r="V27" s="73">
        <f>$F27*Vychodiská!$C$43</f>
        <v>0</v>
      </c>
      <c r="W27" s="73">
        <f>$F27*Vychodiská!$C$43</f>
        <v>0</v>
      </c>
      <c r="X27" s="73">
        <f>$F27*Vychodiská!$C$43</f>
        <v>0</v>
      </c>
      <c r="Y27" s="73">
        <f>$F27*Vychodiská!$C$43</f>
        <v>0</v>
      </c>
      <c r="Z27" s="73">
        <f>$F27*Vychodiská!$C$43</f>
        <v>0</v>
      </c>
      <c r="AA27" s="73">
        <f>$F27*Vychodiská!$C$43</f>
        <v>0</v>
      </c>
      <c r="AB27" s="73">
        <f>$F27*Vychodiská!$C$43</f>
        <v>0</v>
      </c>
      <c r="AC27" s="73">
        <f>$F27*Vychodiská!$C$43</f>
        <v>0</v>
      </c>
      <c r="AD27" s="73">
        <f>$F27*Vychodiská!$C$43</f>
        <v>0</v>
      </c>
      <c r="AE27" s="73">
        <f>$F27*Vychodiská!$C$43</f>
        <v>0</v>
      </c>
      <c r="AF27" s="73">
        <f>$F27*Vychodiská!$C$43</f>
        <v>0</v>
      </c>
      <c r="AG27" s="73">
        <f>$F27*Vychodiská!$C$43</f>
        <v>0</v>
      </c>
      <c r="AH27" s="73">
        <f>$F27*Vychodiská!$C$43</f>
        <v>0</v>
      </c>
      <c r="AI27" s="73">
        <f>$F27*Vychodiská!$C$43</f>
        <v>0</v>
      </c>
      <c r="AJ27" s="74">
        <f>$F27*Vychodiská!$C$43</f>
        <v>0</v>
      </c>
      <c r="AK27" s="73">
        <f t="shared" si="25"/>
        <v>0</v>
      </c>
      <c r="AL27" s="73">
        <f>SUM($G27:H27)</f>
        <v>0</v>
      </c>
      <c r="AM27" s="73">
        <f>SUM($G27:I27)</f>
        <v>0</v>
      </c>
      <c r="AN27" s="73">
        <f>SUM($G27:J27)</f>
        <v>0</v>
      </c>
      <c r="AO27" s="73">
        <f>SUM($G27:K27)</f>
        <v>0</v>
      </c>
      <c r="AP27" s="73">
        <f>SUM($G27:L27)</f>
        <v>0</v>
      </c>
      <c r="AQ27" s="73">
        <f>SUM($G27:M27)</f>
        <v>0</v>
      </c>
      <c r="AR27" s="73">
        <f>SUM($G27:N27)</f>
        <v>0</v>
      </c>
      <c r="AS27" s="73">
        <f>SUM($G27:O27)</f>
        <v>0</v>
      </c>
      <c r="AT27" s="73">
        <f>SUM($G27:P27)</f>
        <v>0</v>
      </c>
      <c r="AU27" s="73">
        <f>SUM($G27:Q27)</f>
        <v>0</v>
      </c>
      <c r="AV27" s="73">
        <f>SUM($G27:R27)</f>
        <v>0</v>
      </c>
      <c r="AW27" s="73">
        <f>SUM($G27:S27)</f>
        <v>0</v>
      </c>
      <c r="AX27" s="73">
        <f>SUM($G27:T27)</f>
        <v>0</v>
      </c>
      <c r="AY27" s="73">
        <f>SUM($G27:U27)</f>
        <v>0</v>
      </c>
      <c r="AZ27" s="73">
        <f>SUM($G27:V27)</f>
        <v>0</v>
      </c>
      <c r="BA27" s="73">
        <f>SUM($G27:W27)</f>
        <v>0</v>
      </c>
      <c r="BB27" s="73">
        <f>SUM($G27:X27)</f>
        <v>0</v>
      </c>
      <c r="BC27" s="73">
        <f>SUM($G27:Y27)</f>
        <v>0</v>
      </c>
      <c r="BD27" s="73">
        <f>SUM($G27:Z27)</f>
        <v>0</v>
      </c>
      <c r="BE27" s="73">
        <f>SUM($G27:AA27)</f>
        <v>0</v>
      </c>
      <c r="BF27" s="73">
        <f>SUM($G27:AB27)</f>
        <v>0</v>
      </c>
      <c r="BG27" s="73">
        <f>SUM($G27:AC27)</f>
        <v>0</v>
      </c>
      <c r="BH27" s="73">
        <f>SUM($G27:AD27)</f>
        <v>0</v>
      </c>
      <c r="BI27" s="73">
        <f>SUM($G27:AE27)</f>
        <v>0</v>
      </c>
      <c r="BJ27" s="73">
        <f>SUM($G27:AF27)</f>
        <v>0</v>
      </c>
      <c r="BK27" s="73">
        <f>SUM($G27:AG27)</f>
        <v>0</v>
      </c>
      <c r="BL27" s="73">
        <f>SUM($G27:AH27)</f>
        <v>0</v>
      </c>
      <c r="BM27" s="73">
        <f>SUM($G27:AI27)</f>
        <v>0</v>
      </c>
      <c r="BN27" s="74">
        <f>SUM($G27:AJ27)</f>
        <v>0</v>
      </c>
      <c r="BO27" s="76">
        <f>IF(CU27=0,0,G27/(1+Vychodiská!$C$168)^'komunálny odpad'!CU27)</f>
        <v>0</v>
      </c>
      <c r="BP27" s="73">
        <f>IF(CV27=0,0,H27/(1+Vychodiská!$C$168)^'komunálny odpad'!CV27)</f>
        <v>0</v>
      </c>
      <c r="BQ27" s="73">
        <f>IF(CW27=0,0,I27/(1+Vychodiská!$C$168)^'komunálny odpad'!CW27)</f>
        <v>0</v>
      </c>
      <c r="BR27" s="73">
        <f>IF(CX27=0,0,J27/(1+Vychodiská!$C$168)^'komunálny odpad'!CX27)</f>
        <v>0</v>
      </c>
      <c r="BS27" s="73">
        <f>IF(CY27=0,0,K27/(1+Vychodiská!$C$168)^'komunálny odpad'!CY27)</f>
        <v>0</v>
      </c>
      <c r="BT27" s="73">
        <f>IF(CZ27=0,0,L27/(1+Vychodiská!$C$168)^'komunálny odpad'!CZ27)</f>
        <v>0</v>
      </c>
      <c r="BU27" s="73">
        <f>IF(DA27=0,0,M27/(1+Vychodiská!$C$168)^'komunálny odpad'!DA27)</f>
        <v>0</v>
      </c>
      <c r="BV27" s="73">
        <f>IF(DB27=0,0,N27/(1+Vychodiská!$C$168)^'komunálny odpad'!DB27)</f>
        <v>0</v>
      </c>
      <c r="BW27" s="73">
        <f>IF(DC27=0,0,O27/(1+Vychodiská!$C$168)^'komunálny odpad'!DC27)</f>
        <v>0</v>
      </c>
      <c r="BX27" s="73">
        <f>IF(DD27=0,0,P27/(1+Vychodiská!$C$168)^'komunálny odpad'!DD27)</f>
        <v>0</v>
      </c>
      <c r="BY27" s="73">
        <f>IF(DE27=0,0,Q27/(1+Vychodiská!$C$168)^'komunálny odpad'!DE27)</f>
        <v>0</v>
      </c>
      <c r="BZ27" s="73">
        <f>IF(DF27=0,0,R27/(1+Vychodiská!$C$168)^'komunálny odpad'!DF27)</f>
        <v>0</v>
      </c>
      <c r="CA27" s="73">
        <f>IF(DG27=0,0,S27/(1+Vychodiská!$C$168)^'komunálny odpad'!DG27)</f>
        <v>0</v>
      </c>
      <c r="CB27" s="73">
        <f>IF(DH27=0,0,T27/(1+Vychodiská!$C$168)^'komunálny odpad'!DH27)</f>
        <v>0</v>
      </c>
      <c r="CC27" s="73">
        <f>IF(DI27=0,0,U27/(1+Vychodiská!$C$168)^'komunálny odpad'!DI27)</f>
        <v>0</v>
      </c>
      <c r="CD27" s="73">
        <f>IF(DJ27=0,0,V27/(1+Vychodiská!$C$168)^'komunálny odpad'!DJ27)</f>
        <v>0</v>
      </c>
      <c r="CE27" s="73">
        <f>IF(DK27=0,0,W27/(1+Vychodiská!$C$168)^'komunálny odpad'!DK27)</f>
        <v>0</v>
      </c>
      <c r="CF27" s="73">
        <f>IF(DL27=0,0,X27/(1+Vychodiská!$C$168)^'komunálny odpad'!DL27)</f>
        <v>0</v>
      </c>
      <c r="CG27" s="73">
        <f>IF(DM27=0,0,Y27/(1+Vychodiská!$C$168)^'komunálny odpad'!DM27)</f>
        <v>0</v>
      </c>
      <c r="CH27" s="73">
        <f>IF(DN27=0,0,Z27/(1+Vychodiská!$C$168)^'komunálny odpad'!DN27)</f>
        <v>0</v>
      </c>
      <c r="CI27" s="73">
        <f>IF(DO27=0,0,AA27/(1+Vychodiská!$C$168)^'komunálny odpad'!DO27)</f>
        <v>0</v>
      </c>
      <c r="CJ27" s="73">
        <f>IF(DP27=0,0,AB27/(1+Vychodiská!$C$168)^'komunálny odpad'!DP27)</f>
        <v>0</v>
      </c>
      <c r="CK27" s="73">
        <f>IF(DQ27=0,0,AC27/(1+Vychodiská!$C$168)^'komunálny odpad'!DQ27)</f>
        <v>0</v>
      </c>
      <c r="CL27" s="73">
        <f>IF(DR27=0,0,AD27/(1+Vychodiská!$C$168)^'komunálny odpad'!DR27)</f>
        <v>0</v>
      </c>
      <c r="CM27" s="73">
        <f>IF(DS27=0,0,AE27/(1+Vychodiská!$C$168)^'komunálny odpad'!DS27)</f>
        <v>0</v>
      </c>
      <c r="CN27" s="73">
        <f>IF(DT27=0,0,AF27/(1+Vychodiská!$C$168)^'komunálny odpad'!DT27)</f>
        <v>0</v>
      </c>
      <c r="CO27" s="73">
        <f>IF(DU27=0,0,AG27/(1+Vychodiská!$C$168)^'komunálny odpad'!DU27)</f>
        <v>0</v>
      </c>
      <c r="CP27" s="73">
        <f>IF(DV27=0,0,AH27/(1+Vychodiská!$C$168)^'komunálny odpad'!DV27)</f>
        <v>0</v>
      </c>
      <c r="CQ27" s="73">
        <f>IF(DW27=0,0,AI27/(1+Vychodiská!$C$168)^'komunálny odpad'!DW27)</f>
        <v>0</v>
      </c>
      <c r="CR27" s="74">
        <f>IF(DX27=0,0,AJ27/(1+Vychodiská!$C$168)^'komunálny odpad'!DX27)</f>
        <v>0</v>
      </c>
      <c r="CS27" s="77">
        <f t="shared" si="26"/>
        <v>0</v>
      </c>
      <c r="CU27" s="78">
        <f t="shared" si="27"/>
        <v>2</v>
      </c>
      <c r="CV27" s="78">
        <f t="shared" si="28"/>
        <v>3</v>
      </c>
      <c r="CW27" s="78">
        <f t="shared" si="29"/>
        <v>4</v>
      </c>
      <c r="CX27" s="78">
        <f t="shared" si="30"/>
        <v>5</v>
      </c>
      <c r="CY27" s="78">
        <f t="shared" si="31"/>
        <v>6</v>
      </c>
      <c r="CZ27" s="78">
        <f t="shared" si="32"/>
        <v>7</v>
      </c>
      <c r="DA27" s="78">
        <f t="shared" si="33"/>
        <v>8</v>
      </c>
      <c r="DB27" s="78">
        <f t="shared" si="34"/>
        <v>9</v>
      </c>
      <c r="DC27" s="78">
        <f t="shared" si="35"/>
        <v>10</v>
      </c>
      <c r="DD27" s="78">
        <f t="shared" si="36"/>
        <v>11</v>
      </c>
      <c r="DE27" s="78">
        <f t="shared" si="37"/>
        <v>12</v>
      </c>
      <c r="DF27" s="78">
        <f t="shared" si="38"/>
        <v>13</v>
      </c>
      <c r="DG27" s="78">
        <f t="shared" si="39"/>
        <v>14</v>
      </c>
      <c r="DH27" s="78">
        <f t="shared" si="40"/>
        <v>15</v>
      </c>
      <c r="DI27" s="78">
        <f t="shared" si="41"/>
        <v>16</v>
      </c>
      <c r="DJ27" s="78">
        <f t="shared" si="42"/>
        <v>17</v>
      </c>
      <c r="DK27" s="78">
        <f t="shared" si="43"/>
        <v>18</v>
      </c>
      <c r="DL27" s="78">
        <f t="shared" si="44"/>
        <v>19</v>
      </c>
      <c r="DM27" s="78">
        <f t="shared" si="45"/>
        <v>20</v>
      </c>
      <c r="DN27" s="78">
        <f t="shared" si="46"/>
        <v>21</v>
      </c>
      <c r="DO27" s="78">
        <f t="shared" si="47"/>
        <v>22</v>
      </c>
      <c r="DP27" s="78">
        <f t="shared" si="48"/>
        <v>23</v>
      </c>
      <c r="DQ27" s="78">
        <f t="shared" si="49"/>
        <v>24</v>
      </c>
      <c r="DR27" s="78">
        <f t="shared" si="50"/>
        <v>25</v>
      </c>
      <c r="DS27" s="78">
        <f t="shared" si="51"/>
        <v>26</v>
      </c>
      <c r="DT27" s="78">
        <f t="shared" si="52"/>
        <v>27</v>
      </c>
      <c r="DU27" s="78">
        <f t="shared" si="53"/>
        <v>28</v>
      </c>
      <c r="DV27" s="78">
        <f t="shared" si="54"/>
        <v>29</v>
      </c>
      <c r="DW27" s="78">
        <f t="shared" si="55"/>
        <v>30</v>
      </c>
      <c r="DX27" s="79">
        <f t="shared" si="56"/>
        <v>31</v>
      </c>
    </row>
    <row r="28" spans="1:128" ht="37" customHeight="1" x14ac:dyDescent="0.45">
      <c r="A28" s="70">
        <v>29</v>
      </c>
      <c r="B28" s="81" t="s">
        <v>146</v>
      </c>
      <c r="C28" s="71" t="str">
        <f>INDEX(Data!$D$3:$D$29,MATCH('komunálny odpad'!A28,Data!$A$3:$A$29,0))</f>
        <v>Zdroj KVET v Teplárni A  a zvýšenie parametrov parných kotlov PK1, PK2</v>
      </c>
      <c r="D28" s="72">
        <f>INDEX(Data!$M$3:$M$29,MATCH('komunálny odpad'!A28,Data!$A$3:$A$29,0))</f>
        <v>25</v>
      </c>
      <c r="E28" s="72" t="str">
        <f>INDEX(Data!$J$3:$J$29,MATCH('komunálny odpad'!A28,Data!$A$3:$A$29,0))</f>
        <v>2024 - 2025</v>
      </c>
      <c r="F28" s="74">
        <f>INDEX(Data!$W$3:$W$29,MATCH('komunálny odpad'!A28,Data!$A$3:$A$29,0))</f>
        <v>0</v>
      </c>
      <c r="G28" s="73">
        <f>$F28*Vychodiská!$C$43</f>
        <v>0</v>
      </c>
      <c r="H28" s="73">
        <f>$F28*Vychodiská!$C$43</f>
        <v>0</v>
      </c>
      <c r="I28" s="73">
        <f>$F28*Vychodiská!$C$43</f>
        <v>0</v>
      </c>
      <c r="J28" s="73">
        <f>$F28*Vychodiská!$C$43</f>
        <v>0</v>
      </c>
      <c r="K28" s="73">
        <f>$F28*Vychodiská!$C$43</f>
        <v>0</v>
      </c>
      <c r="L28" s="73">
        <f>$F28*Vychodiská!$C$43</f>
        <v>0</v>
      </c>
      <c r="M28" s="73">
        <f>$F28*Vychodiská!$C$43</f>
        <v>0</v>
      </c>
      <c r="N28" s="73">
        <f>$F28*Vychodiská!$C$43</f>
        <v>0</v>
      </c>
      <c r="O28" s="73">
        <f>$F28*Vychodiská!$C$43</f>
        <v>0</v>
      </c>
      <c r="P28" s="73">
        <f>$F28*Vychodiská!$C$43</f>
        <v>0</v>
      </c>
      <c r="Q28" s="73">
        <f>$F28*Vychodiská!$C$43</f>
        <v>0</v>
      </c>
      <c r="R28" s="73">
        <f>$F28*Vychodiská!$C$43</f>
        <v>0</v>
      </c>
      <c r="S28" s="73">
        <f>$F28*Vychodiská!$C$43</f>
        <v>0</v>
      </c>
      <c r="T28" s="73">
        <f>$F28*Vychodiská!$C$43</f>
        <v>0</v>
      </c>
      <c r="U28" s="73">
        <f>$F28*Vychodiská!$C$43</f>
        <v>0</v>
      </c>
      <c r="V28" s="73">
        <f>$F28*Vychodiská!$C$43</f>
        <v>0</v>
      </c>
      <c r="W28" s="73">
        <f>$F28*Vychodiská!$C$43</f>
        <v>0</v>
      </c>
      <c r="X28" s="73">
        <f>$F28*Vychodiská!$C$43</f>
        <v>0</v>
      </c>
      <c r="Y28" s="73">
        <f>$F28*Vychodiská!$C$43</f>
        <v>0</v>
      </c>
      <c r="Z28" s="73">
        <f>$F28*Vychodiská!$C$43</f>
        <v>0</v>
      </c>
      <c r="AA28" s="73">
        <f>$F28*Vychodiská!$C$43</f>
        <v>0</v>
      </c>
      <c r="AB28" s="73">
        <f>$F28*Vychodiská!$C$43</f>
        <v>0</v>
      </c>
      <c r="AC28" s="73">
        <f>$F28*Vychodiská!$C$43</f>
        <v>0</v>
      </c>
      <c r="AD28" s="73">
        <f>$F28*Vychodiská!$C$43</f>
        <v>0</v>
      </c>
      <c r="AE28" s="73">
        <f>$F28*Vychodiská!$C$43</f>
        <v>0</v>
      </c>
      <c r="AF28" s="73">
        <f>$F28*Vychodiská!$C$43</f>
        <v>0</v>
      </c>
      <c r="AG28" s="73">
        <f>$F28*Vychodiská!$C$43</f>
        <v>0</v>
      </c>
      <c r="AH28" s="73">
        <f>$F28*Vychodiská!$C$43</f>
        <v>0</v>
      </c>
      <c r="AI28" s="73">
        <f>$F28*Vychodiská!$C$43</f>
        <v>0</v>
      </c>
      <c r="AJ28" s="74">
        <f>$F28*Vychodiská!$C$43</f>
        <v>0</v>
      </c>
      <c r="AK28" s="73">
        <f t="shared" si="25"/>
        <v>0</v>
      </c>
      <c r="AL28" s="73">
        <f>SUM($G28:H28)</f>
        <v>0</v>
      </c>
      <c r="AM28" s="73">
        <f>SUM($G28:I28)</f>
        <v>0</v>
      </c>
      <c r="AN28" s="73">
        <f>SUM($G28:J28)</f>
        <v>0</v>
      </c>
      <c r="AO28" s="73">
        <f>SUM($G28:K28)</f>
        <v>0</v>
      </c>
      <c r="AP28" s="73">
        <f>SUM($G28:L28)</f>
        <v>0</v>
      </c>
      <c r="AQ28" s="73">
        <f>SUM($G28:M28)</f>
        <v>0</v>
      </c>
      <c r="AR28" s="73">
        <f>SUM($G28:N28)</f>
        <v>0</v>
      </c>
      <c r="AS28" s="73">
        <f>SUM($G28:O28)</f>
        <v>0</v>
      </c>
      <c r="AT28" s="73">
        <f>SUM($G28:P28)</f>
        <v>0</v>
      </c>
      <c r="AU28" s="73">
        <f>SUM($G28:Q28)</f>
        <v>0</v>
      </c>
      <c r="AV28" s="73">
        <f>SUM($G28:R28)</f>
        <v>0</v>
      </c>
      <c r="AW28" s="73">
        <f>SUM($G28:S28)</f>
        <v>0</v>
      </c>
      <c r="AX28" s="73">
        <f>SUM($G28:T28)</f>
        <v>0</v>
      </c>
      <c r="AY28" s="73">
        <f>SUM($G28:U28)</f>
        <v>0</v>
      </c>
      <c r="AZ28" s="73">
        <f>SUM($G28:V28)</f>
        <v>0</v>
      </c>
      <c r="BA28" s="73">
        <f>SUM($G28:W28)</f>
        <v>0</v>
      </c>
      <c r="BB28" s="73">
        <f>SUM($G28:X28)</f>
        <v>0</v>
      </c>
      <c r="BC28" s="73">
        <f>SUM($G28:Y28)</f>
        <v>0</v>
      </c>
      <c r="BD28" s="73">
        <f>SUM($G28:Z28)</f>
        <v>0</v>
      </c>
      <c r="BE28" s="73">
        <f>SUM($G28:AA28)</f>
        <v>0</v>
      </c>
      <c r="BF28" s="73">
        <f>SUM($G28:AB28)</f>
        <v>0</v>
      </c>
      <c r="BG28" s="73">
        <f>SUM($G28:AC28)</f>
        <v>0</v>
      </c>
      <c r="BH28" s="73">
        <f>SUM($G28:AD28)</f>
        <v>0</v>
      </c>
      <c r="BI28" s="73">
        <f>SUM($G28:AE28)</f>
        <v>0</v>
      </c>
      <c r="BJ28" s="73">
        <f>SUM($G28:AF28)</f>
        <v>0</v>
      </c>
      <c r="BK28" s="73">
        <f>SUM($G28:AG28)</f>
        <v>0</v>
      </c>
      <c r="BL28" s="73">
        <f>SUM($G28:AH28)</f>
        <v>0</v>
      </c>
      <c r="BM28" s="73">
        <f>SUM($G28:AI28)</f>
        <v>0</v>
      </c>
      <c r="BN28" s="74">
        <f>SUM($G28:AJ28)</f>
        <v>0</v>
      </c>
      <c r="BO28" s="76">
        <f>IF(CU28=0,0,G28/(1+Vychodiská!$C$168)^'komunálny odpad'!CU28)</f>
        <v>0</v>
      </c>
      <c r="BP28" s="73">
        <f>IF(CV28=0,0,H28/(1+Vychodiská!$C$168)^'komunálny odpad'!CV28)</f>
        <v>0</v>
      </c>
      <c r="BQ28" s="73">
        <f>IF(CW28=0,0,I28/(1+Vychodiská!$C$168)^'komunálny odpad'!CW28)</f>
        <v>0</v>
      </c>
      <c r="BR28" s="73">
        <f>IF(CX28=0,0,J28/(1+Vychodiská!$C$168)^'komunálny odpad'!CX28)</f>
        <v>0</v>
      </c>
      <c r="BS28" s="73">
        <f>IF(CY28=0,0,K28/(1+Vychodiská!$C$168)^'komunálny odpad'!CY28)</f>
        <v>0</v>
      </c>
      <c r="BT28" s="73">
        <f>IF(CZ28=0,0,L28/(1+Vychodiská!$C$168)^'komunálny odpad'!CZ28)</f>
        <v>0</v>
      </c>
      <c r="BU28" s="73">
        <f>IF(DA28=0,0,M28/(1+Vychodiská!$C$168)^'komunálny odpad'!DA28)</f>
        <v>0</v>
      </c>
      <c r="BV28" s="73">
        <f>IF(DB28=0,0,N28/(1+Vychodiská!$C$168)^'komunálny odpad'!DB28)</f>
        <v>0</v>
      </c>
      <c r="BW28" s="73">
        <f>IF(DC28=0,0,O28/(1+Vychodiská!$C$168)^'komunálny odpad'!DC28)</f>
        <v>0</v>
      </c>
      <c r="BX28" s="73">
        <f>IF(DD28=0,0,P28/(1+Vychodiská!$C$168)^'komunálny odpad'!DD28)</f>
        <v>0</v>
      </c>
      <c r="BY28" s="73">
        <f>IF(DE28=0,0,Q28/(1+Vychodiská!$C$168)^'komunálny odpad'!DE28)</f>
        <v>0</v>
      </c>
      <c r="BZ28" s="73">
        <f>IF(DF28=0,0,R28/(1+Vychodiská!$C$168)^'komunálny odpad'!DF28)</f>
        <v>0</v>
      </c>
      <c r="CA28" s="73">
        <f>IF(DG28=0,0,S28/(1+Vychodiská!$C$168)^'komunálny odpad'!DG28)</f>
        <v>0</v>
      </c>
      <c r="CB28" s="73">
        <f>IF(DH28=0,0,T28/(1+Vychodiská!$C$168)^'komunálny odpad'!DH28)</f>
        <v>0</v>
      </c>
      <c r="CC28" s="73">
        <f>IF(DI28=0,0,U28/(1+Vychodiská!$C$168)^'komunálny odpad'!DI28)</f>
        <v>0</v>
      </c>
      <c r="CD28" s="73">
        <f>IF(DJ28=0,0,V28/(1+Vychodiská!$C$168)^'komunálny odpad'!DJ28)</f>
        <v>0</v>
      </c>
      <c r="CE28" s="73">
        <f>IF(DK28=0,0,W28/(1+Vychodiská!$C$168)^'komunálny odpad'!DK28)</f>
        <v>0</v>
      </c>
      <c r="CF28" s="73">
        <f>IF(DL28=0,0,X28/(1+Vychodiská!$C$168)^'komunálny odpad'!DL28)</f>
        <v>0</v>
      </c>
      <c r="CG28" s="73">
        <f>IF(DM28=0,0,Y28/(1+Vychodiská!$C$168)^'komunálny odpad'!DM28)</f>
        <v>0</v>
      </c>
      <c r="CH28" s="73">
        <f>IF(DN28=0,0,Z28/(1+Vychodiská!$C$168)^'komunálny odpad'!DN28)</f>
        <v>0</v>
      </c>
      <c r="CI28" s="73">
        <f>IF(DO28=0,0,AA28/(1+Vychodiská!$C$168)^'komunálny odpad'!DO28)</f>
        <v>0</v>
      </c>
      <c r="CJ28" s="73">
        <f>IF(DP28=0,0,AB28/(1+Vychodiská!$C$168)^'komunálny odpad'!DP28)</f>
        <v>0</v>
      </c>
      <c r="CK28" s="73">
        <f>IF(DQ28=0,0,AC28/(1+Vychodiská!$C$168)^'komunálny odpad'!DQ28)</f>
        <v>0</v>
      </c>
      <c r="CL28" s="73">
        <f>IF(DR28=0,0,AD28/(1+Vychodiská!$C$168)^'komunálny odpad'!DR28)</f>
        <v>0</v>
      </c>
      <c r="CM28" s="73">
        <f>IF(DS28=0,0,AE28/(1+Vychodiská!$C$168)^'komunálny odpad'!DS28)</f>
        <v>0</v>
      </c>
      <c r="CN28" s="73">
        <f>IF(DT28=0,0,AF28/(1+Vychodiská!$C$168)^'komunálny odpad'!DT28)</f>
        <v>0</v>
      </c>
      <c r="CO28" s="73">
        <f>IF(DU28=0,0,AG28/(1+Vychodiská!$C$168)^'komunálny odpad'!DU28)</f>
        <v>0</v>
      </c>
      <c r="CP28" s="73">
        <f>IF(DV28=0,0,AH28/(1+Vychodiská!$C$168)^'komunálny odpad'!DV28)</f>
        <v>0</v>
      </c>
      <c r="CQ28" s="73">
        <f>IF(DW28=0,0,AI28/(1+Vychodiská!$C$168)^'komunálny odpad'!DW28)</f>
        <v>0</v>
      </c>
      <c r="CR28" s="74">
        <f>IF(DX28=0,0,AJ28/(1+Vychodiská!$C$168)^'komunálny odpad'!DX28)</f>
        <v>0</v>
      </c>
      <c r="CS28" s="77">
        <f t="shared" si="26"/>
        <v>0</v>
      </c>
      <c r="CU28" s="78">
        <f t="shared" si="27"/>
        <v>3</v>
      </c>
      <c r="CV28" s="78">
        <f t="shared" si="28"/>
        <v>4</v>
      </c>
      <c r="CW28" s="78">
        <f t="shared" si="29"/>
        <v>5</v>
      </c>
      <c r="CX28" s="78">
        <f t="shared" si="30"/>
        <v>6</v>
      </c>
      <c r="CY28" s="78">
        <f t="shared" si="31"/>
        <v>7</v>
      </c>
      <c r="CZ28" s="78">
        <f t="shared" si="32"/>
        <v>8</v>
      </c>
      <c r="DA28" s="78">
        <f t="shared" si="33"/>
        <v>9</v>
      </c>
      <c r="DB28" s="78">
        <f t="shared" si="34"/>
        <v>10</v>
      </c>
      <c r="DC28" s="78">
        <f t="shared" si="35"/>
        <v>11</v>
      </c>
      <c r="DD28" s="78">
        <f t="shared" si="36"/>
        <v>12</v>
      </c>
      <c r="DE28" s="78">
        <f t="shared" si="37"/>
        <v>13</v>
      </c>
      <c r="DF28" s="78">
        <f t="shared" si="38"/>
        <v>14</v>
      </c>
      <c r="DG28" s="78">
        <f t="shared" si="39"/>
        <v>15</v>
      </c>
      <c r="DH28" s="78">
        <f t="shared" si="40"/>
        <v>16</v>
      </c>
      <c r="DI28" s="78">
        <f t="shared" si="41"/>
        <v>17</v>
      </c>
      <c r="DJ28" s="78">
        <f t="shared" si="42"/>
        <v>18</v>
      </c>
      <c r="DK28" s="78">
        <f t="shared" si="43"/>
        <v>19</v>
      </c>
      <c r="DL28" s="78">
        <f t="shared" si="44"/>
        <v>20</v>
      </c>
      <c r="DM28" s="78">
        <f t="shared" si="45"/>
        <v>21</v>
      </c>
      <c r="DN28" s="78">
        <f t="shared" si="46"/>
        <v>22</v>
      </c>
      <c r="DO28" s="78">
        <f t="shared" si="47"/>
        <v>23</v>
      </c>
      <c r="DP28" s="78">
        <f t="shared" si="48"/>
        <v>24</v>
      </c>
      <c r="DQ28" s="78">
        <f t="shared" si="49"/>
        <v>25</v>
      </c>
      <c r="DR28" s="78">
        <f t="shared" si="50"/>
        <v>26</v>
      </c>
      <c r="DS28" s="78">
        <f t="shared" si="51"/>
        <v>27</v>
      </c>
      <c r="DT28" s="78">
        <f t="shared" si="52"/>
        <v>0</v>
      </c>
      <c r="DU28" s="78">
        <f t="shared" si="53"/>
        <v>0</v>
      </c>
      <c r="DV28" s="78">
        <f t="shared" si="54"/>
        <v>0</v>
      </c>
      <c r="DW28" s="78">
        <f t="shared" si="55"/>
        <v>0</v>
      </c>
      <c r="DX28" s="79">
        <f t="shared" si="56"/>
        <v>0</v>
      </c>
    </row>
    <row r="29" spans="1:128" ht="37" customHeight="1" x14ac:dyDescent="0.45">
      <c r="A29" s="70">
        <v>30</v>
      </c>
      <c r="B29" s="81" t="s">
        <v>146</v>
      </c>
      <c r="C29" s="71" t="str">
        <f>INDEX(Data!$D$3:$D$29,MATCH('komunálny odpad'!A29,Data!$A$3:$A$29,0))</f>
        <v>Rekonštrukcia horúcovodného potrubia vetiev Zvolen-Sekier a Zvolen-Zlatý Potok /časť SO 500 HV Rozvod Zvolen-Podborová</v>
      </c>
      <c r="D29" s="72">
        <f>INDEX(Data!$M$3:$M$29,MATCH('komunálny odpad'!A29,Data!$A$3:$A$29,0))</f>
        <v>30</v>
      </c>
      <c r="E29" s="72">
        <f>INDEX(Data!$J$3:$J$29,MATCH('komunálny odpad'!A29,Data!$A$3:$A$29,0))</f>
        <v>2024</v>
      </c>
      <c r="F29" s="74">
        <f>INDEX(Data!$W$3:$W$29,MATCH('komunálny odpad'!A29,Data!$A$3:$A$29,0))</f>
        <v>0</v>
      </c>
      <c r="G29" s="73">
        <f>$F29*Vychodiská!$C$43</f>
        <v>0</v>
      </c>
      <c r="H29" s="73">
        <f>$F29*Vychodiská!$C$43</f>
        <v>0</v>
      </c>
      <c r="I29" s="73">
        <f>$F29*Vychodiská!$C$43</f>
        <v>0</v>
      </c>
      <c r="J29" s="73">
        <f>$F29*Vychodiská!$C$43</f>
        <v>0</v>
      </c>
      <c r="K29" s="73">
        <f>$F29*Vychodiská!$C$43</f>
        <v>0</v>
      </c>
      <c r="L29" s="73">
        <f>$F29*Vychodiská!$C$43</f>
        <v>0</v>
      </c>
      <c r="M29" s="73">
        <f>$F29*Vychodiská!$C$43</f>
        <v>0</v>
      </c>
      <c r="N29" s="73">
        <f>$F29*Vychodiská!$C$43</f>
        <v>0</v>
      </c>
      <c r="O29" s="73">
        <f>$F29*Vychodiská!$C$43</f>
        <v>0</v>
      </c>
      <c r="P29" s="73">
        <f>$F29*Vychodiská!$C$43</f>
        <v>0</v>
      </c>
      <c r="Q29" s="73">
        <f>$F29*Vychodiská!$C$43</f>
        <v>0</v>
      </c>
      <c r="R29" s="73">
        <f>$F29*Vychodiská!$C$43</f>
        <v>0</v>
      </c>
      <c r="S29" s="73">
        <f>$F29*Vychodiská!$C$43</f>
        <v>0</v>
      </c>
      <c r="T29" s="73">
        <f>$F29*Vychodiská!$C$43</f>
        <v>0</v>
      </c>
      <c r="U29" s="73">
        <f>$F29*Vychodiská!$C$43</f>
        <v>0</v>
      </c>
      <c r="V29" s="73">
        <f>$F29*Vychodiská!$C$43</f>
        <v>0</v>
      </c>
      <c r="W29" s="73">
        <f>$F29*Vychodiská!$C$43</f>
        <v>0</v>
      </c>
      <c r="X29" s="73">
        <f>$F29*Vychodiská!$C$43</f>
        <v>0</v>
      </c>
      <c r="Y29" s="73">
        <f>$F29*Vychodiská!$C$43</f>
        <v>0</v>
      </c>
      <c r="Z29" s="73">
        <f>$F29*Vychodiská!$C$43</f>
        <v>0</v>
      </c>
      <c r="AA29" s="73">
        <f>$F29*Vychodiská!$C$43</f>
        <v>0</v>
      </c>
      <c r="AB29" s="73">
        <f>$F29*Vychodiská!$C$43</f>
        <v>0</v>
      </c>
      <c r="AC29" s="73">
        <f>$F29*Vychodiská!$C$43</f>
        <v>0</v>
      </c>
      <c r="AD29" s="73">
        <f>$F29*Vychodiská!$C$43</f>
        <v>0</v>
      </c>
      <c r="AE29" s="73">
        <f>$F29*Vychodiská!$C$43</f>
        <v>0</v>
      </c>
      <c r="AF29" s="73">
        <f>$F29*Vychodiská!$C$43</f>
        <v>0</v>
      </c>
      <c r="AG29" s="73">
        <f>$F29*Vychodiská!$C$43</f>
        <v>0</v>
      </c>
      <c r="AH29" s="73">
        <f>$F29*Vychodiská!$C$43</f>
        <v>0</v>
      </c>
      <c r="AI29" s="73">
        <f>$F29*Vychodiská!$C$43</f>
        <v>0</v>
      </c>
      <c r="AJ29" s="74">
        <f>$F29*Vychodiská!$C$43</f>
        <v>0</v>
      </c>
      <c r="AK29" s="73">
        <f t="shared" si="25"/>
        <v>0</v>
      </c>
      <c r="AL29" s="73">
        <f>SUM($G29:H29)</f>
        <v>0</v>
      </c>
      <c r="AM29" s="73">
        <f>SUM($G29:I29)</f>
        <v>0</v>
      </c>
      <c r="AN29" s="73">
        <f>SUM($G29:J29)</f>
        <v>0</v>
      </c>
      <c r="AO29" s="73">
        <f>SUM($G29:K29)</f>
        <v>0</v>
      </c>
      <c r="AP29" s="73">
        <f>SUM($G29:L29)</f>
        <v>0</v>
      </c>
      <c r="AQ29" s="73">
        <f>SUM($G29:M29)</f>
        <v>0</v>
      </c>
      <c r="AR29" s="73">
        <f>SUM($G29:N29)</f>
        <v>0</v>
      </c>
      <c r="AS29" s="73">
        <f>SUM($G29:O29)</f>
        <v>0</v>
      </c>
      <c r="AT29" s="73">
        <f>SUM($G29:P29)</f>
        <v>0</v>
      </c>
      <c r="AU29" s="73">
        <f>SUM($G29:Q29)</f>
        <v>0</v>
      </c>
      <c r="AV29" s="73">
        <f>SUM($G29:R29)</f>
        <v>0</v>
      </c>
      <c r="AW29" s="73">
        <f>SUM($G29:S29)</f>
        <v>0</v>
      </c>
      <c r="AX29" s="73">
        <f>SUM($G29:T29)</f>
        <v>0</v>
      </c>
      <c r="AY29" s="73">
        <f>SUM($G29:U29)</f>
        <v>0</v>
      </c>
      <c r="AZ29" s="73">
        <f>SUM($G29:V29)</f>
        <v>0</v>
      </c>
      <c r="BA29" s="73">
        <f>SUM($G29:W29)</f>
        <v>0</v>
      </c>
      <c r="BB29" s="73">
        <f>SUM($G29:X29)</f>
        <v>0</v>
      </c>
      <c r="BC29" s="73">
        <f>SUM($G29:Y29)</f>
        <v>0</v>
      </c>
      <c r="BD29" s="73">
        <f>SUM($G29:Z29)</f>
        <v>0</v>
      </c>
      <c r="BE29" s="73">
        <f>SUM($G29:AA29)</f>
        <v>0</v>
      </c>
      <c r="BF29" s="73">
        <f>SUM($G29:AB29)</f>
        <v>0</v>
      </c>
      <c r="BG29" s="73">
        <f>SUM($G29:AC29)</f>
        <v>0</v>
      </c>
      <c r="BH29" s="73">
        <f>SUM($G29:AD29)</f>
        <v>0</v>
      </c>
      <c r="BI29" s="73">
        <f>SUM($G29:AE29)</f>
        <v>0</v>
      </c>
      <c r="BJ29" s="73">
        <f>SUM($G29:AF29)</f>
        <v>0</v>
      </c>
      <c r="BK29" s="73">
        <f>SUM($G29:AG29)</f>
        <v>0</v>
      </c>
      <c r="BL29" s="73">
        <f>SUM($G29:AH29)</f>
        <v>0</v>
      </c>
      <c r="BM29" s="73">
        <f>SUM($G29:AI29)</f>
        <v>0</v>
      </c>
      <c r="BN29" s="74">
        <f>SUM($G29:AJ29)</f>
        <v>0</v>
      </c>
      <c r="BO29" s="76">
        <f>IF(CU29=0,0,G29/(1+Vychodiská!$C$168)^'komunálny odpad'!CU29)</f>
        <v>0</v>
      </c>
      <c r="BP29" s="73">
        <f>IF(CV29=0,0,H29/(1+Vychodiská!$C$168)^'komunálny odpad'!CV29)</f>
        <v>0</v>
      </c>
      <c r="BQ29" s="73">
        <f>IF(CW29=0,0,I29/(1+Vychodiská!$C$168)^'komunálny odpad'!CW29)</f>
        <v>0</v>
      </c>
      <c r="BR29" s="73">
        <f>IF(CX29=0,0,J29/(1+Vychodiská!$C$168)^'komunálny odpad'!CX29)</f>
        <v>0</v>
      </c>
      <c r="BS29" s="73">
        <f>IF(CY29=0,0,K29/(1+Vychodiská!$C$168)^'komunálny odpad'!CY29)</f>
        <v>0</v>
      </c>
      <c r="BT29" s="73">
        <f>IF(CZ29=0,0,L29/(1+Vychodiská!$C$168)^'komunálny odpad'!CZ29)</f>
        <v>0</v>
      </c>
      <c r="BU29" s="73">
        <f>IF(DA29=0,0,M29/(1+Vychodiská!$C$168)^'komunálny odpad'!DA29)</f>
        <v>0</v>
      </c>
      <c r="BV29" s="73">
        <f>IF(DB29=0,0,N29/(1+Vychodiská!$C$168)^'komunálny odpad'!DB29)</f>
        <v>0</v>
      </c>
      <c r="BW29" s="73">
        <f>IF(DC29=0,0,O29/(1+Vychodiská!$C$168)^'komunálny odpad'!DC29)</f>
        <v>0</v>
      </c>
      <c r="BX29" s="73">
        <f>IF(DD29=0,0,P29/(1+Vychodiská!$C$168)^'komunálny odpad'!DD29)</f>
        <v>0</v>
      </c>
      <c r="BY29" s="73">
        <f>IF(DE29=0,0,Q29/(1+Vychodiská!$C$168)^'komunálny odpad'!DE29)</f>
        <v>0</v>
      </c>
      <c r="BZ29" s="73">
        <f>IF(DF29=0,0,R29/(1+Vychodiská!$C$168)^'komunálny odpad'!DF29)</f>
        <v>0</v>
      </c>
      <c r="CA29" s="73">
        <f>IF(DG29=0,0,S29/(1+Vychodiská!$C$168)^'komunálny odpad'!DG29)</f>
        <v>0</v>
      </c>
      <c r="CB29" s="73">
        <f>IF(DH29=0,0,T29/(1+Vychodiská!$C$168)^'komunálny odpad'!DH29)</f>
        <v>0</v>
      </c>
      <c r="CC29" s="73">
        <f>IF(DI29=0,0,U29/(1+Vychodiská!$C$168)^'komunálny odpad'!DI29)</f>
        <v>0</v>
      </c>
      <c r="CD29" s="73">
        <f>IF(DJ29=0,0,V29/(1+Vychodiská!$C$168)^'komunálny odpad'!DJ29)</f>
        <v>0</v>
      </c>
      <c r="CE29" s="73">
        <f>IF(DK29=0,0,W29/(1+Vychodiská!$C$168)^'komunálny odpad'!DK29)</f>
        <v>0</v>
      </c>
      <c r="CF29" s="73">
        <f>IF(DL29=0,0,X29/(1+Vychodiská!$C$168)^'komunálny odpad'!DL29)</f>
        <v>0</v>
      </c>
      <c r="CG29" s="73">
        <f>IF(DM29=0,0,Y29/(1+Vychodiská!$C$168)^'komunálny odpad'!DM29)</f>
        <v>0</v>
      </c>
      <c r="CH29" s="73">
        <f>IF(DN29=0,0,Z29/(1+Vychodiská!$C$168)^'komunálny odpad'!DN29)</f>
        <v>0</v>
      </c>
      <c r="CI29" s="73">
        <f>IF(DO29=0,0,AA29/(1+Vychodiská!$C$168)^'komunálny odpad'!DO29)</f>
        <v>0</v>
      </c>
      <c r="CJ29" s="73">
        <f>IF(DP29=0,0,AB29/(1+Vychodiská!$C$168)^'komunálny odpad'!DP29)</f>
        <v>0</v>
      </c>
      <c r="CK29" s="73">
        <f>IF(DQ29=0,0,AC29/(1+Vychodiská!$C$168)^'komunálny odpad'!DQ29)</f>
        <v>0</v>
      </c>
      <c r="CL29" s="73">
        <f>IF(DR29=0,0,AD29/(1+Vychodiská!$C$168)^'komunálny odpad'!DR29)</f>
        <v>0</v>
      </c>
      <c r="CM29" s="73">
        <f>IF(DS29=0,0,AE29/(1+Vychodiská!$C$168)^'komunálny odpad'!DS29)</f>
        <v>0</v>
      </c>
      <c r="CN29" s="73">
        <f>IF(DT29=0,0,AF29/(1+Vychodiská!$C$168)^'komunálny odpad'!DT29)</f>
        <v>0</v>
      </c>
      <c r="CO29" s="73">
        <f>IF(DU29=0,0,AG29/(1+Vychodiská!$C$168)^'komunálny odpad'!DU29)</f>
        <v>0</v>
      </c>
      <c r="CP29" s="73">
        <f>IF(DV29=0,0,AH29/(1+Vychodiská!$C$168)^'komunálny odpad'!DV29)</f>
        <v>0</v>
      </c>
      <c r="CQ29" s="73">
        <f>IF(DW29=0,0,AI29/(1+Vychodiská!$C$168)^'komunálny odpad'!DW29)</f>
        <v>0</v>
      </c>
      <c r="CR29" s="74">
        <f>IF(DX29=0,0,AJ29/(1+Vychodiská!$C$168)^'komunálny odpad'!DX29)</f>
        <v>0</v>
      </c>
      <c r="CS29" s="77">
        <f t="shared" si="26"/>
        <v>0</v>
      </c>
      <c r="CU29" s="78">
        <f t="shared" si="27"/>
        <v>2</v>
      </c>
      <c r="CV29" s="78">
        <f t="shared" si="28"/>
        <v>3</v>
      </c>
      <c r="CW29" s="78">
        <f t="shared" si="29"/>
        <v>4</v>
      </c>
      <c r="CX29" s="78">
        <f t="shared" si="30"/>
        <v>5</v>
      </c>
      <c r="CY29" s="78">
        <f t="shared" si="31"/>
        <v>6</v>
      </c>
      <c r="CZ29" s="78">
        <f t="shared" si="32"/>
        <v>7</v>
      </c>
      <c r="DA29" s="78">
        <f t="shared" si="33"/>
        <v>8</v>
      </c>
      <c r="DB29" s="78">
        <f t="shared" si="34"/>
        <v>9</v>
      </c>
      <c r="DC29" s="78">
        <f t="shared" si="35"/>
        <v>10</v>
      </c>
      <c r="DD29" s="78">
        <f t="shared" si="36"/>
        <v>11</v>
      </c>
      <c r="DE29" s="78">
        <f t="shared" si="37"/>
        <v>12</v>
      </c>
      <c r="DF29" s="78">
        <f t="shared" si="38"/>
        <v>13</v>
      </c>
      <c r="DG29" s="78">
        <f t="shared" si="39"/>
        <v>14</v>
      </c>
      <c r="DH29" s="78">
        <f t="shared" si="40"/>
        <v>15</v>
      </c>
      <c r="DI29" s="78">
        <f t="shared" si="41"/>
        <v>16</v>
      </c>
      <c r="DJ29" s="78">
        <f t="shared" si="42"/>
        <v>17</v>
      </c>
      <c r="DK29" s="78">
        <f t="shared" si="43"/>
        <v>18</v>
      </c>
      <c r="DL29" s="78">
        <f t="shared" si="44"/>
        <v>19</v>
      </c>
      <c r="DM29" s="78">
        <f t="shared" si="45"/>
        <v>20</v>
      </c>
      <c r="DN29" s="78">
        <f t="shared" si="46"/>
        <v>21</v>
      </c>
      <c r="DO29" s="78">
        <f t="shared" si="47"/>
        <v>22</v>
      </c>
      <c r="DP29" s="78">
        <f t="shared" si="48"/>
        <v>23</v>
      </c>
      <c r="DQ29" s="78">
        <f t="shared" si="49"/>
        <v>24</v>
      </c>
      <c r="DR29" s="78">
        <f t="shared" si="50"/>
        <v>25</v>
      </c>
      <c r="DS29" s="78">
        <f t="shared" si="51"/>
        <v>26</v>
      </c>
      <c r="DT29" s="78">
        <f t="shared" si="52"/>
        <v>27</v>
      </c>
      <c r="DU29" s="78">
        <f t="shared" si="53"/>
        <v>28</v>
      </c>
      <c r="DV29" s="78">
        <f t="shared" si="54"/>
        <v>29</v>
      </c>
      <c r="DW29" s="78">
        <f t="shared" si="55"/>
        <v>30</v>
      </c>
      <c r="DX29" s="79">
        <f t="shared" si="56"/>
        <v>31</v>
      </c>
    </row>
    <row r="30" spans="1:128" ht="37" customHeight="1" x14ac:dyDescent="0.45">
      <c r="A30" s="70">
        <v>31</v>
      </c>
      <c r="B30" s="81" t="s">
        <v>146</v>
      </c>
      <c r="C30" s="71" t="str">
        <f>INDEX(Data!$D$3:$D$29,MATCH('komunálny odpad'!A30,Data!$A$3:$A$29,0))</f>
        <v>Horúcovodná prípojka pre CONTINENTAL Zvolen</v>
      </c>
      <c r="D30" s="72">
        <f>INDEX(Data!$M$3:$M$29,MATCH('komunálny odpad'!A30,Data!$A$3:$A$29,0))</f>
        <v>30</v>
      </c>
      <c r="E30" s="72" t="str">
        <f>INDEX(Data!$J$3:$J$29,MATCH('komunálny odpad'!A30,Data!$A$3:$A$29,0))</f>
        <v>2023-2024</v>
      </c>
      <c r="F30" s="74">
        <f>INDEX(Data!$W$3:$W$29,MATCH('komunálny odpad'!A30,Data!$A$3:$A$29,0))</f>
        <v>0</v>
      </c>
      <c r="G30" s="73">
        <f>$F30*Vychodiská!$C$43</f>
        <v>0</v>
      </c>
      <c r="H30" s="73">
        <f>$F30*Vychodiská!$C$43</f>
        <v>0</v>
      </c>
      <c r="I30" s="73">
        <f>$F30*Vychodiská!$C$43</f>
        <v>0</v>
      </c>
      <c r="J30" s="73">
        <f>$F30*Vychodiská!$C$43</f>
        <v>0</v>
      </c>
      <c r="K30" s="73">
        <f>$F30*Vychodiská!$C$43</f>
        <v>0</v>
      </c>
      <c r="L30" s="73">
        <f>$F30*Vychodiská!$C$43</f>
        <v>0</v>
      </c>
      <c r="M30" s="73">
        <f>$F30*Vychodiská!$C$43</f>
        <v>0</v>
      </c>
      <c r="N30" s="73">
        <f>$F30*Vychodiská!$C$43</f>
        <v>0</v>
      </c>
      <c r="O30" s="73">
        <f>$F30*Vychodiská!$C$43</f>
        <v>0</v>
      </c>
      <c r="P30" s="73">
        <f>$F30*Vychodiská!$C$43</f>
        <v>0</v>
      </c>
      <c r="Q30" s="73">
        <f>$F30*Vychodiská!$C$43</f>
        <v>0</v>
      </c>
      <c r="R30" s="73">
        <f>$F30*Vychodiská!$C$43</f>
        <v>0</v>
      </c>
      <c r="S30" s="73">
        <f>$F30*Vychodiská!$C$43</f>
        <v>0</v>
      </c>
      <c r="T30" s="73">
        <f>$F30*Vychodiská!$C$43</f>
        <v>0</v>
      </c>
      <c r="U30" s="73">
        <f>$F30*Vychodiská!$C$43</f>
        <v>0</v>
      </c>
      <c r="V30" s="73">
        <f>$F30*Vychodiská!$C$43</f>
        <v>0</v>
      </c>
      <c r="W30" s="73">
        <f>$F30*Vychodiská!$C$43</f>
        <v>0</v>
      </c>
      <c r="X30" s="73">
        <f>$F30*Vychodiská!$C$43</f>
        <v>0</v>
      </c>
      <c r="Y30" s="73">
        <f>$F30*Vychodiská!$C$43</f>
        <v>0</v>
      </c>
      <c r="Z30" s="73">
        <f>$F30*Vychodiská!$C$43</f>
        <v>0</v>
      </c>
      <c r="AA30" s="73">
        <f>$F30*Vychodiská!$C$43</f>
        <v>0</v>
      </c>
      <c r="AB30" s="73">
        <f>$F30*Vychodiská!$C$43</f>
        <v>0</v>
      </c>
      <c r="AC30" s="73">
        <f>$F30*Vychodiská!$C$43</f>
        <v>0</v>
      </c>
      <c r="AD30" s="73">
        <f>$F30*Vychodiská!$C$43</f>
        <v>0</v>
      </c>
      <c r="AE30" s="73">
        <f>$F30*Vychodiská!$C$43</f>
        <v>0</v>
      </c>
      <c r="AF30" s="73">
        <f>$F30*Vychodiská!$C$43</f>
        <v>0</v>
      </c>
      <c r="AG30" s="73">
        <f>$F30*Vychodiská!$C$43</f>
        <v>0</v>
      </c>
      <c r="AH30" s="73">
        <f>$F30*Vychodiská!$C$43</f>
        <v>0</v>
      </c>
      <c r="AI30" s="73">
        <f>$F30*Vychodiská!$C$43</f>
        <v>0</v>
      </c>
      <c r="AJ30" s="74">
        <f>$F30*Vychodiská!$C$43</f>
        <v>0</v>
      </c>
      <c r="AK30" s="73">
        <f t="shared" si="25"/>
        <v>0</v>
      </c>
      <c r="AL30" s="73">
        <f>SUM($G30:H30)</f>
        <v>0</v>
      </c>
      <c r="AM30" s="73">
        <f>SUM($G30:I30)</f>
        <v>0</v>
      </c>
      <c r="AN30" s="73">
        <f>SUM($G30:J30)</f>
        <v>0</v>
      </c>
      <c r="AO30" s="73">
        <f>SUM($G30:K30)</f>
        <v>0</v>
      </c>
      <c r="AP30" s="73">
        <f>SUM($G30:L30)</f>
        <v>0</v>
      </c>
      <c r="AQ30" s="73">
        <f>SUM($G30:M30)</f>
        <v>0</v>
      </c>
      <c r="AR30" s="73">
        <f>SUM($G30:N30)</f>
        <v>0</v>
      </c>
      <c r="AS30" s="73">
        <f>SUM($G30:O30)</f>
        <v>0</v>
      </c>
      <c r="AT30" s="73">
        <f>SUM($G30:P30)</f>
        <v>0</v>
      </c>
      <c r="AU30" s="73">
        <f>SUM($G30:Q30)</f>
        <v>0</v>
      </c>
      <c r="AV30" s="73">
        <f>SUM($G30:R30)</f>
        <v>0</v>
      </c>
      <c r="AW30" s="73">
        <f>SUM($G30:S30)</f>
        <v>0</v>
      </c>
      <c r="AX30" s="73">
        <f>SUM($G30:T30)</f>
        <v>0</v>
      </c>
      <c r="AY30" s="73">
        <f>SUM($G30:U30)</f>
        <v>0</v>
      </c>
      <c r="AZ30" s="73">
        <f>SUM($G30:V30)</f>
        <v>0</v>
      </c>
      <c r="BA30" s="73">
        <f>SUM($G30:W30)</f>
        <v>0</v>
      </c>
      <c r="BB30" s="73">
        <f>SUM($G30:X30)</f>
        <v>0</v>
      </c>
      <c r="BC30" s="73">
        <f>SUM($G30:Y30)</f>
        <v>0</v>
      </c>
      <c r="BD30" s="73">
        <f>SUM($G30:Z30)</f>
        <v>0</v>
      </c>
      <c r="BE30" s="73">
        <f>SUM($G30:AA30)</f>
        <v>0</v>
      </c>
      <c r="BF30" s="73">
        <f>SUM($G30:AB30)</f>
        <v>0</v>
      </c>
      <c r="BG30" s="73">
        <f>SUM($G30:AC30)</f>
        <v>0</v>
      </c>
      <c r="BH30" s="73">
        <f>SUM($G30:AD30)</f>
        <v>0</v>
      </c>
      <c r="BI30" s="73">
        <f>SUM($G30:AE30)</f>
        <v>0</v>
      </c>
      <c r="BJ30" s="73">
        <f>SUM($G30:AF30)</f>
        <v>0</v>
      </c>
      <c r="BK30" s="73">
        <f>SUM($G30:AG30)</f>
        <v>0</v>
      </c>
      <c r="BL30" s="73">
        <f>SUM($G30:AH30)</f>
        <v>0</v>
      </c>
      <c r="BM30" s="73">
        <f>SUM($G30:AI30)</f>
        <v>0</v>
      </c>
      <c r="BN30" s="74">
        <f>SUM($G30:AJ30)</f>
        <v>0</v>
      </c>
      <c r="BO30" s="76">
        <f>IF(CU30=0,0,G30/(1+Vychodiská!$C$168)^'komunálny odpad'!CU30)</f>
        <v>0</v>
      </c>
      <c r="BP30" s="73">
        <f>IF(CV30=0,0,H30/(1+Vychodiská!$C$168)^'komunálny odpad'!CV30)</f>
        <v>0</v>
      </c>
      <c r="BQ30" s="73">
        <f>IF(CW30=0,0,I30/(1+Vychodiská!$C$168)^'komunálny odpad'!CW30)</f>
        <v>0</v>
      </c>
      <c r="BR30" s="73">
        <f>IF(CX30=0,0,J30/(1+Vychodiská!$C$168)^'komunálny odpad'!CX30)</f>
        <v>0</v>
      </c>
      <c r="BS30" s="73">
        <f>IF(CY30=0,0,K30/(1+Vychodiská!$C$168)^'komunálny odpad'!CY30)</f>
        <v>0</v>
      </c>
      <c r="BT30" s="73">
        <f>IF(CZ30=0,0,L30/(1+Vychodiská!$C$168)^'komunálny odpad'!CZ30)</f>
        <v>0</v>
      </c>
      <c r="BU30" s="73">
        <f>IF(DA30=0,0,M30/(1+Vychodiská!$C$168)^'komunálny odpad'!DA30)</f>
        <v>0</v>
      </c>
      <c r="BV30" s="73">
        <f>IF(DB30=0,0,N30/(1+Vychodiská!$C$168)^'komunálny odpad'!DB30)</f>
        <v>0</v>
      </c>
      <c r="BW30" s="73">
        <f>IF(DC30=0,0,O30/(1+Vychodiská!$C$168)^'komunálny odpad'!DC30)</f>
        <v>0</v>
      </c>
      <c r="BX30" s="73">
        <f>IF(DD30=0,0,P30/(1+Vychodiská!$C$168)^'komunálny odpad'!DD30)</f>
        <v>0</v>
      </c>
      <c r="BY30" s="73">
        <f>IF(DE30=0,0,Q30/(1+Vychodiská!$C$168)^'komunálny odpad'!DE30)</f>
        <v>0</v>
      </c>
      <c r="BZ30" s="73">
        <f>IF(DF30=0,0,R30/(1+Vychodiská!$C$168)^'komunálny odpad'!DF30)</f>
        <v>0</v>
      </c>
      <c r="CA30" s="73">
        <f>IF(DG30=0,0,S30/(1+Vychodiská!$C$168)^'komunálny odpad'!DG30)</f>
        <v>0</v>
      </c>
      <c r="CB30" s="73">
        <f>IF(DH30=0,0,T30/(1+Vychodiská!$C$168)^'komunálny odpad'!DH30)</f>
        <v>0</v>
      </c>
      <c r="CC30" s="73">
        <f>IF(DI30=0,0,U30/(1+Vychodiská!$C$168)^'komunálny odpad'!DI30)</f>
        <v>0</v>
      </c>
      <c r="CD30" s="73">
        <f>IF(DJ30=0,0,V30/(1+Vychodiská!$C$168)^'komunálny odpad'!DJ30)</f>
        <v>0</v>
      </c>
      <c r="CE30" s="73">
        <f>IF(DK30=0,0,W30/(1+Vychodiská!$C$168)^'komunálny odpad'!DK30)</f>
        <v>0</v>
      </c>
      <c r="CF30" s="73">
        <f>IF(DL30=0,0,X30/(1+Vychodiská!$C$168)^'komunálny odpad'!DL30)</f>
        <v>0</v>
      </c>
      <c r="CG30" s="73">
        <f>IF(DM30=0,0,Y30/(1+Vychodiská!$C$168)^'komunálny odpad'!DM30)</f>
        <v>0</v>
      </c>
      <c r="CH30" s="73">
        <f>IF(DN30=0,0,Z30/(1+Vychodiská!$C$168)^'komunálny odpad'!DN30)</f>
        <v>0</v>
      </c>
      <c r="CI30" s="73">
        <f>IF(DO30=0,0,AA30/(1+Vychodiská!$C$168)^'komunálny odpad'!DO30)</f>
        <v>0</v>
      </c>
      <c r="CJ30" s="73">
        <f>IF(DP30=0,0,AB30/(1+Vychodiská!$C$168)^'komunálny odpad'!DP30)</f>
        <v>0</v>
      </c>
      <c r="CK30" s="73">
        <f>IF(DQ30=0,0,AC30/(1+Vychodiská!$C$168)^'komunálny odpad'!DQ30)</f>
        <v>0</v>
      </c>
      <c r="CL30" s="73">
        <f>IF(DR30=0,0,AD30/(1+Vychodiská!$C$168)^'komunálny odpad'!DR30)</f>
        <v>0</v>
      </c>
      <c r="CM30" s="73">
        <f>IF(DS30=0,0,AE30/(1+Vychodiská!$C$168)^'komunálny odpad'!DS30)</f>
        <v>0</v>
      </c>
      <c r="CN30" s="73">
        <f>IF(DT30=0,0,AF30/(1+Vychodiská!$C$168)^'komunálny odpad'!DT30)</f>
        <v>0</v>
      </c>
      <c r="CO30" s="73">
        <f>IF(DU30=0,0,AG30/(1+Vychodiská!$C$168)^'komunálny odpad'!DU30)</f>
        <v>0</v>
      </c>
      <c r="CP30" s="73">
        <f>IF(DV30=0,0,AH30/(1+Vychodiská!$C$168)^'komunálny odpad'!DV30)</f>
        <v>0</v>
      </c>
      <c r="CQ30" s="73">
        <f>IF(DW30=0,0,AI30/(1+Vychodiská!$C$168)^'komunálny odpad'!DW30)</f>
        <v>0</v>
      </c>
      <c r="CR30" s="74">
        <f>IF(DX30=0,0,AJ30/(1+Vychodiská!$C$168)^'komunálny odpad'!DX30)</f>
        <v>0</v>
      </c>
      <c r="CS30" s="77">
        <f t="shared" si="26"/>
        <v>0</v>
      </c>
      <c r="CU30" s="78">
        <f t="shared" si="27"/>
        <v>3</v>
      </c>
      <c r="CV30" s="78">
        <f t="shared" si="28"/>
        <v>4</v>
      </c>
      <c r="CW30" s="78">
        <f t="shared" si="29"/>
        <v>5</v>
      </c>
      <c r="CX30" s="78">
        <f t="shared" si="30"/>
        <v>6</v>
      </c>
      <c r="CY30" s="78">
        <f t="shared" si="31"/>
        <v>7</v>
      </c>
      <c r="CZ30" s="78">
        <f t="shared" si="32"/>
        <v>8</v>
      </c>
      <c r="DA30" s="78">
        <f t="shared" si="33"/>
        <v>9</v>
      </c>
      <c r="DB30" s="78">
        <f t="shared" si="34"/>
        <v>10</v>
      </c>
      <c r="DC30" s="78">
        <f t="shared" si="35"/>
        <v>11</v>
      </c>
      <c r="DD30" s="78">
        <f t="shared" si="36"/>
        <v>12</v>
      </c>
      <c r="DE30" s="78">
        <f t="shared" si="37"/>
        <v>13</v>
      </c>
      <c r="DF30" s="78">
        <f t="shared" si="38"/>
        <v>14</v>
      </c>
      <c r="DG30" s="78">
        <f t="shared" si="39"/>
        <v>15</v>
      </c>
      <c r="DH30" s="78">
        <f t="shared" si="40"/>
        <v>16</v>
      </c>
      <c r="DI30" s="78">
        <f t="shared" si="41"/>
        <v>17</v>
      </c>
      <c r="DJ30" s="78">
        <f t="shared" si="42"/>
        <v>18</v>
      </c>
      <c r="DK30" s="78">
        <f t="shared" si="43"/>
        <v>19</v>
      </c>
      <c r="DL30" s="78">
        <f t="shared" si="44"/>
        <v>20</v>
      </c>
      <c r="DM30" s="78">
        <f t="shared" si="45"/>
        <v>21</v>
      </c>
      <c r="DN30" s="78">
        <f t="shared" si="46"/>
        <v>22</v>
      </c>
      <c r="DO30" s="78">
        <f t="shared" si="47"/>
        <v>23</v>
      </c>
      <c r="DP30" s="78">
        <f t="shared" si="48"/>
        <v>24</v>
      </c>
      <c r="DQ30" s="78">
        <f t="shared" si="49"/>
        <v>25</v>
      </c>
      <c r="DR30" s="78">
        <f t="shared" si="50"/>
        <v>26</v>
      </c>
      <c r="DS30" s="78">
        <f t="shared" si="51"/>
        <v>27</v>
      </c>
      <c r="DT30" s="78">
        <f t="shared" si="52"/>
        <v>28</v>
      </c>
      <c r="DU30" s="78">
        <f t="shared" si="53"/>
        <v>29</v>
      </c>
      <c r="DV30" s="78">
        <f t="shared" si="54"/>
        <v>30</v>
      </c>
      <c r="DW30" s="78">
        <f t="shared" si="55"/>
        <v>31</v>
      </c>
      <c r="DX30" s="79">
        <f t="shared" si="56"/>
        <v>32</v>
      </c>
    </row>
  </sheetData>
  <mergeCells count="3">
    <mergeCell ref="G1:AJ1"/>
    <mergeCell ref="AK1:BN1"/>
    <mergeCell ref="BO1:CR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12</vt:i4>
      </vt:variant>
    </vt:vector>
  </HeadingPairs>
  <TitlesOfParts>
    <vt:vector size="12" baseType="lpstr">
      <vt:lpstr>Input_nad_mil</vt:lpstr>
      <vt:lpstr>Poznámky</vt:lpstr>
      <vt:lpstr>Data</vt:lpstr>
      <vt:lpstr>Priorizovaný zásobník</vt:lpstr>
      <vt:lpstr>Vychodiská</vt:lpstr>
      <vt:lpstr>Investície</vt:lpstr>
      <vt:lpstr>emisie_CO2</vt:lpstr>
      <vt:lpstr>emisie_ostatné</vt:lpstr>
      <vt:lpstr>komunálny odpad</vt:lpstr>
      <vt:lpstr>zmena cien tepla</vt:lpstr>
      <vt:lpstr>výrobné a prevádzkové n</vt:lpstr>
      <vt:lpstr>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2023-07-07T08:14:36Z</dcterms:modified>
</cp:coreProperties>
</file>