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asa\Desktop\test Tarify plyn 2025\"/>
    </mc:Choice>
  </mc:AlternateContent>
  <workbookProtection workbookAlgorithmName="SHA-512" workbookHashValue="SMUCkb5HzRchc/7fiObW/Tl/Gd9OxjjmnHZlQCCRBBB7MXcGVwUQRbOhx1J9incuZYUbIZMuEiqr0xOuPynA9Q==" workbookSaltValue="V11fAlg7cxxUHJK80EzQJg==" workbookSpinCount="100000" lockStructure="1"/>
  <bookViews>
    <workbookView xWindow="0" yWindow="0" windowWidth="19200" windowHeight="6770"/>
  </bookViews>
  <sheets>
    <sheet name="ŽIADOSŤ" sheetId="1" r:id="rId1"/>
    <sheet name="TARIFY" sheetId="8" r:id="rId2"/>
    <sheet name="NÁTOK LDS" sheetId="7" r:id="rId3"/>
    <sheet name="DOMÁCNOSŤ POD" sheetId="3" r:id="rId4"/>
    <sheet name="VZO POD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7" l="1"/>
  <c r="J2" i="6" l="1"/>
  <c r="J4" i="6"/>
  <c r="R4" i="6"/>
  <c r="Q4" i="6"/>
  <c r="P4" i="6"/>
  <c r="O4" i="6"/>
  <c r="N4" i="6"/>
  <c r="M4" i="6"/>
  <c r="L4" i="6"/>
  <c r="K4" i="6"/>
  <c r="I4" i="6"/>
  <c r="R2" i="6"/>
  <c r="Q2" i="6"/>
  <c r="P2" i="6"/>
  <c r="O2" i="6"/>
  <c r="N2" i="6"/>
  <c r="M2" i="6"/>
  <c r="L2" i="6"/>
  <c r="K2" i="6"/>
  <c r="I2" i="6"/>
  <c r="M4" i="3"/>
  <c r="L4" i="3"/>
  <c r="K4" i="3"/>
  <c r="J4" i="3"/>
  <c r="I4" i="3"/>
  <c r="H4" i="3"/>
  <c r="G4" i="3"/>
  <c r="F4" i="3"/>
  <c r="M2" i="3"/>
  <c r="L2" i="3"/>
  <c r="K2" i="3"/>
  <c r="J2" i="3"/>
  <c r="I2" i="3"/>
  <c r="H2" i="3"/>
  <c r="G2" i="3"/>
  <c r="F2" i="3"/>
  <c r="J9" i="7"/>
  <c r="L11" i="7"/>
  <c r="C71" i="1" s="1"/>
  <c r="L10" i="7"/>
  <c r="C70" i="1" s="1"/>
  <c r="L9" i="7"/>
  <c r="L8" i="7"/>
  <c r="L7" i="7"/>
  <c r="L6" i="7"/>
  <c r="L4" i="7"/>
  <c r="G71" i="1"/>
  <c r="G70" i="1"/>
  <c r="E43" i="1"/>
  <c r="E42" i="1"/>
  <c r="E41" i="1"/>
  <c r="E40" i="1"/>
  <c r="E39" i="1"/>
  <c r="E38" i="1"/>
  <c r="E37" i="1"/>
  <c r="E36" i="1"/>
  <c r="E35" i="1"/>
  <c r="E34" i="1"/>
  <c r="E30" i="1"/>
  <c r="E29" i="1"/>
  <c r="E28" i="1"/>
  <c r="E27" i="1"/>
  <c r="E26" i="1"/>
  <c r="E25" i="1"/>
  <c r="E24" i="1"/>
  <c r="E23" i="1"/>
  <c r="E22" i="1"/>
  <c r="E21" i="1"/>
  <c r="E17" i="1"/>
  <c r="E16" i="1"/>
  <c r="E15" i="1"/>
  <c r="E14" i="1"/>
  <c r="E13" i="1"/>
  <c r="E12" i="1"/>
  <c r="E11" i="1"/>
  <c r="E10" i="1"/>
  <c r="E9" i="1"/>
  <c r="E8" i="1"/>
  <c r="H2" i="6"/>
  <c r="L2" i="7" l="1"/>
  <c r="L5" i="7"/>
  <c r="J2" i="7"/>
  <c r="J4" i="7"/>
  <c r="J11" i="7"/>
  <c r="E71" i="1" s="1"/>
  <c r="J5" i="7"/>
  <c r="J6" i="7"/>
  <c r="J7" i="7"/>
  <c r="J8" i="7"/>
  <c r="L3" i="7"/>
  <c r="J10" i="7"/>
  <c r="E70" i="1" s="1"/>
  <c r="J3" i="7"/>
  <c r="G3" i="7"/>
  <c r="G2" i="7"/>
  <c r="G6" i="7"/>
  <c r="G4" i="7"/>
  <c r="G7" i="7"/>
  <c r="G8" i="7"/>
  <c r="G9" i="7"/>
  <c r="G5" i="7"/>
  <c r="J12" i="7"/>
  <c r="L12" i="7"/>
  <c r="H50" i="1"/>
  <c r="G73" i="1" l="1"/>
  <c r="I9" i="7"/>
  <c r="C69" i="1" s="1"/>
  <c r="I8" i="7"/>
  <c r="C68" i="1" s="1"/>
  <c r="I7" i="7"/>
  <c r="C67" i="1" s="1"/>
  <c r="I6" i="7"/>
  <c r="C66" i="1" s="1"/>
  <c r="I5" i="7"/>
  <c r="C65" i="1" s="1"/>
  <c r="I4" i="7"/>
  <c r="C64" i="1" s="1"/>
  <c r="I3" i="7"/>
  <c r="C63" i="1" s="1"/>
  <c r="I2" i="7"/>
  <c r="I10" i="7" l="1"/>
  <c r="C62" i="1"/>
  <c r="E2" i="3"/>
  <c r="D59" i="1" l="1"/>
  <c r="G59" i="1" s="1"/>
  <c r="F71" i="1" s="1"/>
  <c r="D58" i="1"/>
  <c r="G58" i="1" s="1"/>
  <c r="F70" i="1" s="1"/>
  <c r="C73" i="1" l="1"/>
  <c r="C51" i="1"/>
  <c r="C52" i="1"/>
  <c r="C53" i="1"/>
  <c r="C54" i="1"/>
  <c r="C55" i="1"/>
  <c r="C56" i="1"/>
  <c r="C57" i="1"/>
  <c r="C58" i="1"/>
  <c r="C59" i="1"/>
  <c r="C50" i="1"/>
  <c r="B51" i="1"/>
  <c r="F51" i="1" s="1"/>
  <c r="B63" i="1" s="1"/>
  <c r="B52" i="1"/>
  <c r="F52" i="1" s="1"/>
  <c r="B64" i="1" s="1"/>
  <c r="B53" i="1"/>
  <c r="F53" i="1" s="1"/>
  <c r="B65" i="1" s="1"/>
  <c r="B54" i="1"/>
  <c r="F54" i="1" s="1"/>
  <c r="B66" i="1" s="1"/>
  <c r="B55" i="1"/>
  <c r="F55" i="1" s="1"/>
  <c r="B67" i="1" s="1"/>
  <c r="B56" i="1"/>
  <c r="F56" i="1" s="1"/>
  <c r="B68" i="1" s="1"/>
  <c r="B57" i="1"/>
  <c r="F57" i="1" s="1"/>
  <c r="B69" i="1" s="1"/>
  <c r="B58" i="1"/>
  <c r="F58" i="1" s="1"/>
  <c r="B70" i="1" s="1"/>
  <c r="B59" i="1"/>
  <c r="F59" i="1" s="1"/>
  <c r="B71" i="1" s="1"/>
  <c r="B50" i="1"/>
  <c r="F50" i="1" s="1"/>
  <c r="B62" i="1" s="1"/>
  <c r="E56" i="1" l="1"/>
  <c r="D68" i="1" s="1"/>
  <c r="E54" i="1"/>
  <c r="D66" i="1" s="1"/>
  <c r="E53" i="1"/>
  <c r="D65" i="1" s="1"/>
  <c r="E50" i="1"/>
  <c r="D62" i="1" s="1"/>
  <c r="E52" i="1"/>
  <c r="D64" i="1" s="1"/>
  <c r="E59" i="1"/>
  <c r="D71" i="1" s="1"/>
  <c r="E51" i="1"/>
  <c r="D63" i="1" s="1"/>
  <c r="E58" i="1"/>
  <c r="D70" i="1" s="1"/>
  <c r="E55" i="1"/>
  <c r="D67" i="1" s="1"/>
  <c r="E57" i="1"/>
  <c r="D69" i="1" s="1"/>
  <c r="E62" i="1" l="1"/>
  <c r="E65" i="1" l="1"/>
  <c r="E66" i="1"/>
  <c r="E67" i="1"/>
  <c r="E68" i="1"/>
  <c r="E69" i="1"/>
  <c r="E64" i="1"/>
  <c r="E63" i="1" l="1"/>
  <c r="G10" i="7"/>
  <c r="E73" i="1" l="1"/>
  <c r="H62" i="1" l="1"/>
  <c r="B81" i="1"/>
  <c r="B80" i="1" l="1"/>
  <c r="B82" i="1" s="1"/>
  <c r="B83" i="1" s="1"/>
</calcChain>
</file>

<file path=xl/sharedStrings.xml><?xml version="1.0" encoding="utf-8"?>
<sst xmlns="http://schemas.openxmlformats.org/spreadsheetml/2006/main" count="194" uniqueCount="121">
  <si>
    <t>Tarifa</t>
  </si>
  <si>
    <t>€/kWh</t>
  </si>
  <si>
    <t>FMSD minimum 2025 vs 2023</t>
  </si>
  <si>
    <t>D1</t>
  </si>
  <si>
    <t>D2</t>
  </si>
  <si>
    <t>D3</t>
  </si>
  <si>
    <t>D4</t>
  </si>
  <si>
    <t>D5</t>
  </si>
  <si>
    <t>D6</t>
  </si>
  <si>
    <t>D7</t>
  </si>
  <si>
    <t>D8</t>
  </si>
  <si>
    <t>FMS (€/mes.)</t>
  </si>
  <si>
    <t>Spolu</t>
  </si>
  <si>
    <t>Distribuované množstvo</t>
  </si>
  <si>
    <t>VZO POD</t>
  </si>
  <si>
    <t>Množstvo nátoku</t>
  </si>
  <si>
    <t>VS+STRATY 2025 rozhodnutie</t>
  </si>
  <si>
    <t>VZO/ Ekvivalent tarify</t>
  </si>
  <si>
    <t>T9</t>
  </si>
  <si>
    <t>T10</t>
  </si>
  <si>
    <t>Domácnosť/Ekvivalent tarify</t>
  </si>
  <si>
    <t>Tarifa/Ekvivalent</t>
  </si>
  <si>
    <t>Q (VS) kWh</t>
  </si>
  <si>
    <t>Q (FMSD) počet</t>
  </si>
  <si>
    <t>Rozdiel v FMSD (€/mesiac)</t>
  </si>
  <si>
    <t>Rozdiel v VS ((€/kWh)</t>
  </si>
  <si>
    <t xml:space="preserve">
€/kWh</t>
  </si>
  <si>
    <t>Straty</t>
  </si>
  <si>
    <t xml:space="preserve">Variabilná sadzba </t>
  </si>
  <si>
    <t>VS+STRATY 2023 rozhodnutie</t>
  </si>
  <si>
    <t>VS+STRATY 2024 rozhodnutie</t>
  </si>
  <si>
    <t>Sadzba/denná minimum</t>
  </si>
  <si>
    <t>Rozdiel v dennej kapacite</t>
  </si>
  <si>
    <t>Rozdiel v FMSD €/mes./OM</t>
  </si>
  <si>
    <t>Množstvo v domácnosti spolu (kWh)</t>
  </si>
  <si>
    <t>Množstvo tarifa D1 (kWh)</t>
  </si>
  <si>
    <t>Množstvo tarifa D2 (kWh)</t>
  </si>
  <si>
    <t>Množstvo tarifa D3 (kWh)</t>
  </si>
  <si>
    <t>Množstvo tarifa D4 (kWh)</t>
  </si>
  <si>
    <t>Množstvo tarifa D5 (kWh)</t>
  </si>
  <si>
    <t>Množstvo tarifa D6 (kWh)</t>
  </si>
  <si>
    <t>Množstvo tarifa D7 (kWh)</t>
  </si>
  <si>
    <t>Množstvo tarifa D8 (kWh)</t>
  </si>
  <si>
    <t>Množstvo (kWh)</t>
  </si>
  <si>
    <t>Domácnosť POD</t>
  </si>
  <si>
    <t>Adresa</t>
  </si>
  <si>
    <t>Názov</t>
  </si>
  <si>
    <t>IČO</t>
  </si>
  <si>
    <t>Množstvo vo VZO spolu (kWh)</t>
  </si>
  <si>
    <t>Tarifa T10 Dmax</t>
  </si>
  <si>
    <t>€/m3/deň</t>
  </si>
  <si>
    <t>T9 Počet OM</t>
  </si>
  <si>
    <t>T10 Počet OM</t>
  </si>
  <si>
    <t>Počet OM D1</t>
  </si>
  <si>
    <t>Počet OM D2</t>
  </si>
  <si>
    <t>Počet OM D3</t>
  </si>
  <si>
    <t>Počet OM D4</t>
  </si>
  <si>
    <t>Počet OM D5</t>
  </si>
  <si>
    <t>Počet OM D6</t>
  </si>
  <si>
    <t>Počet OM D7</t>
  </si>
  <si>
    <t>Počet OM D8</t>
  </si>
  <si>
    <t>Množstvo tarifa T9 (kWh)</t>
  </si>
  <si>
    <t>Množstvo tarifa T10 (kWh)</t>
  </si>
  <si>
    <t>Počet OM</t>
  </si>
  <si>
    <t>Tarifa T9 Dmax</t>
  </si>
  <si>
    <t>Kompenzácia bez DPH</t>
  </si>
  <si>
    <t>Kompenzácia s DPH</t>
  </si>
  <si>
    <t>Vážený priemer taríf</t>
  </si>
  <si>
    <t>Výpočet kompenzácie</t>
  </si>
  <si>
    <t>Časť 2 - Výpočet výšky kompenzácie</t>
  </si>
  <si>
    <t>Časť 3 - Výpočet výšky kompenzácie</t>
  </si>
  <si>
    <t>VS+STRATY minimum 2025 
vs 2023
€/kWh</t>
  </si>
  <si>
    <t xml:space="preserve"> Množstvo distribuovaného plynu pre domácnosť (kWh)</t>
  </si>
  <si>
    <t>Množstvo distribuovaného plynu pre VZO (kWh)</t>
  </si>
  <si>
    <t>Sadzba za dennú distribučnú kapacitu na odbernom mieste</t>
  </si>
  <si>
    <t>Sadzba za dennú distribučnú
kapacitu na súhrnnom vstupnom bode</t>
  </si>
  <si>
    <t>Kumulatív objednaných objemov ročnej Dmax na OM v m3/deň; koncové OM</t>
  </si>
  <si>
    <t>Kumulatívne Dmax na vstupe v kWh</t>
  </si>
  <si>
    <t>Kumulatívne Dmax všetkých kompenzovaných OM v kWh</t>
  </si>
  <si>
    <t>Podiel kompenzovaných OM vs celková Dmax</t>
  </si>
  <si>
    <t>POD nátoku/vstupný bod</t>
  </si>
  <si>
    <t>Rozdiel VS+STRANY €/mes./OM</t>
  </si>
  <si>
    <t>Časť 1 - Cenové rozhodnutia ÚRSO</t>
  </si>
  <si>
    <t>Rozdiel v dennej kapacite v €; koncové OM</t>
  </si>
  <si>
    <t>Rozdiel v dennej kapacite v €; vstupné OM</t>
  </si>
  <si>
    <t>XXX</t>
  </si>
  <si>
    <t>Rozhodnutie 2025 
č. XXXX/2025/P</t>
  </si>
  <si>
    <t>Rozhodnutie 2023
č. XXXX/2023/P</t>
  </si>
  <si>
    <t>Rozhodnutie 2024
č. XXXX/2024/P</t>
  </si>
  <si>
    <t>Meno:</t>
  </si>
  <si>
    <t>Priezvisko:</t>
  </si>
  <si>
    <t>Dátum:</t>
  </si>
  <si>
    <t>€/kWh/deň</t>
  </si>
  <si>
    <t>Názov žiadateľa:</t>
  </si>
  <si>
    <t>Lokalita:</t>
  </si>
  <si>
    <t>Mesiac:</t>
  </si>
  <si>
    <t>Množstvo tarifa T1 (kWh)</t>
  </si>
  <si>
    <t>Množstvo tarifa T2 (kWh)</t>
  </si>
  <si>
    <t>Množstvo tarifa T3 (kWh)</t>
  </si>
  <si>
    <t>Množstvo tarifa T4 (kWh)</t>
  </si>
  <si>
    <t>Množstvo tarifa T5 (kWh)</t>
  </si>
  <si>
    <t>Množstvo tarifa T6 (kWh)</t>
  </si>
  <si>
    <t>Množstvo tarifa T7 (kWh)</t>
  </si>
  <si>
    <t>Množstvo tarifa T8 (kWh)</t>
  </si>
  <si>
    <t>T2</t>
  </si>
  <si>
    <t>T6</t>
  </si>
  <si>
    <t>T1 Počet OM</t>
  </si>
  <si>
    <t>T2 Počet OM</t>
  </si>
  <si>
    <t>T3 Počet OM</t>
  </si>
  <si>
    <t>T4 Počet OM</t>
  </si>
  <si>
    <t>T5 Počet OM</t>
  </si>
  <si>
    <t>T6 Počet OM</t>
  </si>
  <si>
    <t>T7 Počet OM</t>
  </si>
  <si>
    <t>T8 Počet OM</t>
  </si>
  <si>
    <t>T1</t>
  </si>
  <si>
    <t>T3</t>
  </si>
  <si>
    <t>T4</t>
  </si>
  <si>
    <t>T5</t>
  </si>
  <si>
    <t>T7</t>
  </si>
  <si>
    <t>T8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</si>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</sst>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"/>
    <numFmt numFmtId="165" formatCode="#,##0.00\ &quot;€&quot;"/>
    <numFmt numFmtId="166" formatCode="0.000000"/>
    <numFmt numFmtId="167" formatCode="0.000"/>
    <numFmt numFmtId="168" formatCode="#,##0.000"/>
    <numFmt numFmtId="169" formatCode="00000000"/>
    <numFmt numFmtId="170" formatCode="#,##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191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68" fontId="0" fillId="0" borderId="0" xfId="0" applyNumberFormat="1" applyProtection="1"/>
    <xf numFmtId="0" fontId="0" fillId="0" borderId="0" xfId="0" applyProtection="1"/>
    <xf numFmtId="0" fontId="2" fillId="0" borderId="0" xfId="0" applyFont="1" applyProtection="1"/>
    <xf numFmtId="169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Protection="1"/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6" borderId="10" xfId="0" applyFill="1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horizontal="left" vertical="center"/>
    </xf>
    <xf numFmtId="0" fontId="6" fillId="4" borderId="15" xfId="0" applyFont="1" applyFill="1" applyBorder="1" applyAlignment="1" applyProtection="1">
      <alignment horizontal="left" vertical="center"/>
    </xf>
    <xf numFmtId="0" fontId="6" fillId="4" borderId="16" xfId="0" applyFont="1" applyFill="1" applyBorder="1" applyAlignment="1" applyProtection="1">
      <alignment horizontal="left" vertical="center"/>
    </xf>
    <xf numFmtId="0" fontId="0" fillId="4" borderId="0" xfId="0" applyFill="1"/>
    <xf numFmtId="0" fontId="0" fillId="4" borderId="0" xfId="0" applyFill="1" applyProtection="1"/>
    <xf numFmtId="0" fontId="0" fillId="5" borderId="0" xfId="0" applyFill="1" applyProtection="1">
      <protection hidden="1"/>
    </xf>
    <xf numFmtId="0" fontId="0" fillId="5" borderId="0" xfId="0" applyFill="1" applyAlignment="1" applyProtection="1">
      <alignment horizontal="center"/>
      <protection locked="0" hidden="1"/>
    </xf>
    <xf numFmtId="0" fontId="0" fillId="5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locked="0" hidden="1"/>
    </xf>
    <xf numFmtId="169" fontId="0" fillId="0" borderId="0" xfId="0" applyNumberFormat="1" applyFill="1" applyProtection="1">
      <protection locked="0"/>
    </xf>
    <xf numFmtId="0" fontId="0" fillId="0" borderId="0" xfId="0" applyFill="1" applyProtection="1">
      <protection hidden="1"/>
    </xf>
    <xf numFmtId="0" fontId="0" fillId="7" borderId="6" xfId="0" applyFill="1" applyBorder="1" applyProtection="1">
      <protection hidden="1"/>
    </xf>
    <xf numFmtId="0" fontId="0" fillId="7" borderId="7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7" borderId="17" xfId="0" applyFill="1" applyBorder="1" applyProtection="1">
      <protection hidden="1"/>
    </xf>
    <xf numFmtId="0" fontId="0" fillId="7" borderId="0" xfId="0" applyFill="1" applyBorder="1" applyProtection="1"/>
    <xf numFmtId="0" fontId="0" fillId="7" borderId="9" xfId="0" applyFill="1" applyBorder="1" applyProtection="1"/>
    <xf numFmtId="0" fontId="0" fillId="0" borderId="10" xfId="0" applyBorder="1" applyProtection="1"/>
    <xf numFmtId="0" fontId="4" fillId="6" borderId="6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vertical="center"/>
    </xf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5" borderId="0" xfId="0" applyFill="1" applyProtection="1">
      <protection locked="0"/>
    </xf>
    <xf numFmtId="0" fontId="0" fillId="4" borderId="0" xfId="0" applyFill="1" applyProtection="1"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9" xfId="0" applyFill="1" applyBorder="1" applyProtection="1">
      <protection locked="0"/>
    </xf>
    <xf numFmtId="0" fontId="4" fillId="6" borderId="20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/>
    </xf>
    <xf numFmtId="0" fontId="0" fillId="0" borderId="22" xfId="0" applyBorder="1" applyProtection="1">
      <protection locked="0"/>
    </xf>
    <xf numFmtId="0" fontId="0" fillId="6" borderId="20" xfId="0" applyFill="1" applyBorder="1" applyAlignment="1" applyProtection="1">
      <alignment vertical="center"/>
    </xf>
    <xf numFmtId="0" fontId="2" fillId="6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0" fillId="0" borderId="22" xfId="0" applyBorder="1" applyProtection="1"/>
    <xf numFmtId="0" fontId="2" fillId="6" borderId="23" xfId="0" applyFont="1" applyFill="1" applyBorder="1" applyAlignment="1" applyProtection="1">
      <alignment horizontal="center" vertical="center" wrapText="1"/>
    </xf>
    <xf numFmtId="168" fontId="0" fillId="0" borderId="23" xfId="0" applyNumberFormat="1" applyBorder="1" applyAlignment="1" applyProtection="1">
      <alignment horizontal="center" vertical="center"/>
    </xf>
    <xf numFmtId="0" fontId="1" fillId="4" borderId="19" xfId="0" applyFont="1" applyFill="1" applyBorder="1" applyProtection="1"/>
    <xf numFmtId="0" fontId="1" fillId="0" borderId="19" xfId="0" applyFont="1" applyBorder="1" applyProtection="1"/>
    <xf numFmtId="0" fontId="0" fillId="0" borderId="19" xfId="0" applyBorder="1"/>
    <xf numFmtId="164" fontId="1" fillId="0" borderId="19" xfId="0" applyNumberFormat="1" applyFont="1" applyBorder="1" applyProtection="1"/>
    <xf numFmtId="0" fontId="0" fillId="0" borderId="19" xfId="0" applyBorder="1" applyProtection="1"/>
    <xf numFmtId="0" fontId="0" fillId="0" borderId="13" xfId="0" applyBorder="1" applyAlignment="1" applyProtection="1">
      <alignment horizontal="center" vertical="center"/>
    </xf>
    <xf numFmtId="0" fontId="4" fillId="6" borderId="24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 applyProtection="1">
      <alignment horizontal="center" vertical="center"/>
      <protection locked="0"/>
    </xf>
    <xf numFmtId="2" fontId="0" fillId="0" borderId="26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protection locked="0"/>
    </xf>
    <xf numFmtId="0" fontId="0" fillId="6" borderId="24" xfId="0" applyFill="1" applyBorder="1" applyAlignment="1" applyProtection="1">
      <alignment vertical="center"/>
    </xf>
    <xf numFmtId="0" fontId="2" fillId="6" borderId="26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4" fillId="6" borderId="24" xfId="0" applyFont="1" applyFill="1" applyBorder="1" applyAlignment="1" applyProtection="1">
      <alignment horizontal="center" vertical="center"/>
    </xf>
    <xf numFmtId="164" fontId="0" fillId="0" borderId="24" xfId="0" applyNumberFormat="1" applyBorder="1" applyAlignment="1" applyProtection="1">
      <alignment horizontal="center" vertical="center"/>
      <protection hidden="1"/>
    </xf>
    <xf numFmtId="164" fontId="0" fillId="0" borderId="19" xfId="0" applyNumberFormat="1" applyBorder="1" applyAlignment="1" applyProtection="1">
      <alignment horizontal="center" vertical="center"/>
      <protection hidden="1"/>
    </xf>
    <xf numFmtId="164" fontId="0" fillId="0" borderId="26" xfId="0" applyNumberFormat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</xf>
    <xf numFmtId="0" fontId="0" fillId="6" borderId="25" xfId="0" applyFill="1" applyBorder="1" applyAlignment="1" applyProtection="1">
      <alignment horizontal="center" vertical="center"/>
    </xf>
    <xf numFmtId="164" fontId="2" fillId="6" borderId="25" xfId="0" applyNumberFormat="1" applyFont="1" applyFill="1" applyBorder="1" applyAlignment="1" applyProtection="1">
      <alignment horizontal="center" vertical="center"/>
    </xf>
    <xf numFmtId="164" fontId="0" fillId="0" borderId="24" xfId="0" applyNumberFormat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164" fontId="0" fillId="0" borderId="26" xfId="0" applyNumberForma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</xf>
    <xf numFmtId="1" fontId="2" fillId="6" borderId="25" xfId="0" applyNumberFormat="1" applyFont="1" applyFill="1" applyBorder="1" applyAlignment="1" applyProtection="1">
      <alignment horizontal="center" vertical="center"/>
    </xf>
    <xf numFmtId="164" fontId="2" fillId="0" borderId="27" xfId="0" applyNumberFormat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25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4" fillId="9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0" fontId="0" fillId="0" borderId="19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168" fontId="2" fillId="0" borderId="7" xfId="0" applyNumberFormat="1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168" fontId="2" fillId="0" borderId="24" xfId="0" applyNumberFormat="1" applyFont="1" applyBorder="1" applyAlignment="1" applyProtection="1">
      <alignment horizontal="center" vertical="center"/>
      <protection hidden="1"/>
    </xf>
    <xf numFmtId="168" fontId="2" fillId="0" borderId="20" xfId="0" applyNumberFormat="1" applyFont="1" applyBorder="1" applyAlignment="1" applyProtection="1">
      <alignment horizontal="center" vertical="center"/>
      <protection hidden="1"/>
    </xf>
    <xf numFmtId="168" fontId="2" fillId="0" borderId="0" xfId="0" applyNumberFormat="1" applyFont="1" applyBorder="1" applyAlignment="1" applyProtection="1">
      <alignment horizontal="center" vertical="center"/>
      <protection hidden="1"/>
    </xf>
    <xf numFmtId="3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68" fontId="2" fillId="0" borderId="19" xfId="0" applyNumberFormat="1" applyFont="1" applyBorder="1" applyAlignment="1" applyProtection="1">
      <alignment horizontal="center" vertical="center"/>
      <protection hidden="1"/>
    </xf>
    <xf numFmtId="168" fontId="2" fillId="0" borderId="22" xfId="0" applyNumberFormat="1" applyFont="1" applyBorder="1" applyAlignment="1" applyProtection="1">
      <alignment horizontal="center" vertical="center"/>
      <protection hidden="1"/>
    </xf>
    <xf numFmtId="168" fontId="2" fillId="0" borderId="11" xfId="0" applyNumberFormat="1" applyFont="1" applyBorder="1" applyAlignment="1" applyProtection="1">
      <alignment horizontal="center" vertical="center"/>
      <protection hidden="1"/>
    </xf>
    <xf numFmtId="3" fontId="2" fillId="0" borderId="26" xfId="0" applyNumberFormat="1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168" fontId="2" fillId="0" borderId="26" xfId="0" applyNumberFormat="1" applyFont="1" applyBorder="1" applyAlignment="1" applyProtection="1">
      <alignment horizontal="center" vertical="center"/>
      <protection hidden="1"/>
    </xf>
    <xf numFmtId="168" fontId="2" fillId="0" borderId="21" xfId="0" applyNumberFormat="1" applyFont="1" applyBorder="1" applyAlignment="1" applyProtection="1">
      <alignment horizontal="center" vertical="center"/>
      <protection hidden="1"/>
    </xf>
    <xf numFmtId="166" fontId="6" fillId="4" borderId="28" xfId="0" applyNumberFormat="1" applyFont="1" applyFill="1" applyBorder="1" applyAlignment="1" applyProtection="1">
      <alignment horizontal="right" vertical="center"/>
      <protection hidden="1"/>
    </xf>
    <xf numFmtId="168" fontId="6" fillId="4" borderId="29" xfId="0" applyNumberFormat="1" applyFont="1" applyFill="1" applyBorder="1" applyAlignment="1" applyProtection="1">
      <alignment horizontal="right" vertical="center"/>
      <protection hidden="1"/>
    </xf>
    <xf numFmtId="165" fontId="6" fillId="4" borderId="29" xfId="0" applyNumberFormat="1" applyFont="1" applyFill="1" applyBorder="1" applyAlignment="1" applyProtection="1">
      <alignment horizontal="right" vertical="center"/>
      <protection hidden="1"/>
    </xf>
    <xf numFmtId="165" fontId="6" fillId="4" borderId="30" xfId="0" applyNumberFormat="1" applyFont="1" applyFill="1" applyBorder="1" applyAlignment="1" applyProtection="1">
      <alignment horizontal="right" vertical="center"/>
      <protection hidden="1"/>
    </xf>
    <xf numFmtId="168" fontId="4" fillId="8" borderId="8" xfId="0" applyNumberFormat="1" applyFont="1" applyFill="1" applyBorder="1" applyProtection="1">
      <protection hidden="1"/>
    </xf>
    <xf numFmtId="168" fontId="0" fillId="4" borderId="0" xfId="0" applyNumberFormat="1" applyFill="1" applyBorder="1" applyProtection="1">
      <protection hidden="1"/>
    </xf>
    <xf numFmtId="168" fontId="0" fillId="4" borderId="9" xfId="0" applyNumberFormat="1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0" fillId="4" borderId="12" xfId="0" applyFill="1" applyBorder="1" applyProtection="1">
      <protection hidden="1"/>
    </xf>
    <xf numFmtId="2" fontId="8" fillId="4" borderId="31" xfId="2" applyNumberFormat="1" applyFont="1" applyFill="1" applyBorder="1" applyAlignment="1" applyProtection="1">
      <alignment horizontal="left"/>
      <protection hidden="1"/>
    </xf>
    <xf numFmtId="2" fontId="8" fillId="4" borderId="33" xfId="2" applyNumberFormat="1" applyFont="1" applyFill="1" applyBorder="1" applyAlignment="1" applyProtection="1">
      <alignment horizontal="left"/>
      <protection hidden="1"/>
    </xf>
    <xf numFmtId="2" fontId="8" fillId="4" borderId="35" xfId="2" applyNumberFormat="1" applyFont="1" applyFill="1" applyBorder="1" applyAlignment="1" applyProtection="1">
      <alignment horizontal="left"/>
      <protection hidden="1"/>
    </xf>
    <xf numFmtId="49" fontId="4" fillId="4" borderId="32" xfId="0" applyNumberFormat="1" applyFont="1" applyFill="1" applyBorder="1" applyAlignment="1" applyProtection="1">
      <alignment horizontal="left"/>
      <protection locked="0"/>
    </xf>
    <xf numFmtId="49" fontId="4" fillId="4" borderId="34" xfId="0" applyNumberFormat="1" applyFont="1" applyFill="1" applyBorder="1" applyAlignment="1" applyProtection="1">
      <alignment horizontal="left"/>
      <protection locked="0"/>
    </xf>
    <xf numFmtId="49" fontId="4" fillId="4" borderId="36" xfId="0" applyNumberFormat="1" applyFont="1" applyFill="1" applyBorder="1" applyAlignment="1" applyProtection="1">
      <alignment horizontal="left"/>
      <protection locked="0"/>
    </xf>
    <xf numFmtId="0" fontId="5" fillId="5" borderId="6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0" fillId="0" borderId="0" xfId="0" applyBorder="1" applyProtection="1"/>
    <xf numFmtId="0" fontId="5" fillId="5" borderId="10" xfId="0" applyFont="1" applyFill="1" applyBorder="1" applyAlignment="1" applyProtection="1">
      <alignment horizontal="left" vertical="center"/>
    </xf>
    <xf numFmtId="0" fontId="5" fillId="5" borderId="11" xfId="0" applyFont="1" applyFill="1" applyBorder="1" applyAlignment="1" applyProtection="1">
      <alignment horizontal="left" vertical="center"/>
    </xf>
    <xf numFmtId="0" fontId="5" fillId="5" borderId="12" xfId="0" applyFont="1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horizontal="left" vertical="center"/>
    </xf>
    <xf numFmtId="0" fontId="5" fillId="5" borderId="1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0" fillId="0" borderId="19" xfId="0" applyFill="1" applyBorder="1" applyProtection="1"/>
    <xf numFmtId="0" fontId="5" fillId="3" borderId="8" xfId="0" applyFont="1" applyFill="1" applyBorder="1" applyAlignment="1" applyProtection="1">
      <alignment horizontal="left"/>
    </xf>
    <xf numFmtId="0" fontId="0" fillId="3" borderId="19" xfId="0" applyFill="1" applyBorder="1" applyAlignment="1" applyProtection="1">
      <alignment horizontal="center" vertical="center"/>
    </xf>
    <xf numFmtId="0" fontId="0" fillId="3" borderId="19" xfId="0" applyFill="1" applyBorder="1" applyProtection="1"/>
    <xf numFmtId="0" fontId="0" fillId="3" borderId="0" xfId="0" applyFill="1" applyProtection="1"/>
    <xf numFmtId="0" fontId="5" fillId="4" borderId="0" xfId="0" applyFont="1" applyFill="1" applyBorder="1" applyAlignment="1" applyProtection="1">
      <alignment horizontal="left"/>
    </xf>
    <xf numFmtId="0" fontId="0" fillId="4" borderId="19" xfId="0" applyFill="1" applyBorder="1" applyProtection="1"/>
    <xf numFmtId="0" fontId="5" fillId="8" borderId="0" xfId="0" applyFont="1" applyFill="1" applyBorder="1" applyAlignment="1" applyProtection="1">
      <alignment horizontal="left"/>
    </xf>
    <xf numFmtId="0" fontId="0" fillId="8" borderId="19" xfId="0" applyFill="1" applyBorder="1" applyProtection="1"/>
    <xf numFmtId="168" fontId="0" fillId="4" borderId="0" xfId="0" applyNumberFormat="1" applyFill="1" applyBorder="1"/>
    <xf numFmtId="168" fontId="0" fillId="4" borderId="9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5" borderId="0" xfId="0" applyFill="1"/>
    <xf numFmtId="0" fontId="0" fillId="5" borderId="0" xfId="0" applyFill="1" applyAlignment="1"/>
    <xf numFmtId="0" fontId="0" fillId="5" borderId="0" xfId="0" applyFill="1" applyAlignment="1" applyProtection="1">
      <protection hidden="1"/>
    </xf>
    <xf numFmtId="0" fontId="0" fillId="2" borderId="0" xfId="0" applyFill="1" applyProtection="1">
      <protection hidden="1"/>
    </xf>
    <xf numFmtId="10" fontId="0" fillId="0" borderId="0" xfId="1" applyNumberFormat="1" applyFont="1" applyProtection="1">
      <protection hidden="1"/>
    </xf>
    <xf numFmtId="168" fontId="0" fillId="4" borderId="0" xfId="0" applyNumberFormat="1" applyFill="1" applyProtection="1"/>
    <xf numFmtId="0" fontId="0" fillId="4" borderId="37" xfId="0" applyFill="1" applyBorder="1" applyProtection="1"/>
    <xf numFmtId="0" fontId="0" fillId="4" borderId="37" xfId="0" applyFill="1" applyBorder="1" applyProtection="1">
      <protection hidden="1"/>
    </xf>
    <xf numFmtId="168" fontId="0" fillId="0" borderId="18" xfId="0" applyNumberFormat="1" applyBorder="1" applyProtection="1"/>
    <xf numFmtId="168" fontId="2" fillId="0" borderId="2" xfId="0" applyNumberFormat="1" applyFont="1" applyBorder="1" applyAlignment="1" applyProtection="1">
      <alignment horizontal="center" vertical="center"/>
      <protection hidden="1"/>
    </xf>
    <xf numFmtId="168" fontId="2" fillId="0" borderId="3" xfId="0" applyNumberFormat="1" applyFont="1" applyBorder="1" applyAlignment="1" applyProtection="1">
      <alignment horizontal="center" vertical="center"/>
      <protection hidden="1"/>
    </xf>
    <xf numFmtId="168" fontId="2" fillId="0" borderId="4" xfId="0" applyNumberFormat="1" applyFont="1" applyBorder="1" applyAlignment="1" applyProtection="1">
      <alignment horizontal="center" vertical="center"/>
      <protection hidden="1"/>
    </xf>
    <xf numFmtId="0" fontId="3" fillId="4" borderId="13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horizontal="left" vertical="center"/>
    </xf>
    <xf numFmtId="0" fontId="0" fillId="6" borderId="24" xfId="0" applyFill="1" applyBorder="1" applyAlignment="1" applyProtection="1">
      <alignment horizontal="center" vertical="center" wrapText="1"/>
    </xf>
    <xf numFmtId="0" fontId="0" fillId="6" borderId="26" xfId="0" applyFill="1" applyBorder="1" applyAlignment="1" applyProtection="1">
      <alignment horizontal="center" vertical="center" wrapText="1"/>
    </xf>
    <xf numFmtId="170" fontId="0" fillId="0" borderId="20" xfId="0" applyNumberFormat="1" applyBorder="1" applyAlignment="1" applyProtection="1">
      <alignment horizontal="center" vertical="center"/>
      <protection locked="0"/>
    </xf>
    <xf numFmtId="170" fontId="0" fillId="0" borderId="22" xfId="0" applyNumberFormat="1" applyBorder="1" applyAlignment="1" applyProtection="1">
      <alignment horizontal="center" vertical="center"/>
      <protection locked="0"/>
    </xf>
    <xf numFmtId="170" fontId="0" fillId="0" borderId="21" xfId="0" applyNumberFormat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left" vertical="center"/>
      <protection locked="0"/>
    </xf>
    <xf numFmtId="0" fontId="5" fillId="5" borderId="17" xfId="0" applyFont="1" applyFill="1" applyBorder="1" applyAlignment="1" applyProtection="1">
      <alignment horizontal="left" vertical="center"/>
      <protection locked="0"/>
    </xf>
    <xf numFmtId="170" fontId="0" fillId="0" borderId="2" xfId="0" applyNumberForma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5" fillId="5" borderId="11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/>
    </xf>
    <xf numFmtId="0" fontId="0" fillId="0" borderId="10" xfId="0" applyFill="1" applyBorder="1"/>
    <xf numFmtId="168" fontId="4" fillId="8" borderId="8" xfId="0" applyNumberFormat="1" applyFont="1" applyFill="1" applyBorder="1"/>
    <xf numFmtId="0" fontId="0" fillId="7" borderId="6" xfId="0" applyFill="1" applyBorder="1" applyAlignment="1" applyProtection="1">
      <alignment horizontal="center"/>
      <protection hidden="1"/>
    </xf>
    <xf numFmtId="0" fontId="0" fillId="7" borderId="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7" xfId="0" applyFill="1" applyBorder="1" applyAlignment="1" applyProtection="1">
      <alignment horizontal="center"/>
      <protection hidden="1"/>
    </xf>
    <xf numFmtId="0" fontId="0" fillId="7" borderId="17" xfId="0" applyFill="1" applyBorder="1" applyAlignment="1" applyProtection="1">
      <alignment horizontal="center"/>
      <protection hidden="1"/>
    </xf>
  </cellXfs>
  <cellStyles count="3">
    <cellStyle name="Normálna" xfId="0" builtinId="0"/>
    <cellStyle name="Normálna 2" xfId="2"/>
    <cellStyle name="Percentá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8F8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25" zoomScaleNormal="25" workbookViewId="0">
      <selection activeCell="A89" sqref="A89"/>
    </sheetView>
  </sheetViews>
  <sheetFormatPr defaultRowHeight="14.5" x14ac:dyDescent="0.35"/>
  <cols>
    <col min="1" max="1" width="43.54296875" bestFit="1" customWidth="1"/>
    <col min="2" max="2" width="31.54296875" style="69" customWidth="1"/>
    <col min="3" max="3" width="26.453125" style="69" customWidth="1"/>
    <col min="4" max="4" width="28.26953125" style="78" customWidth="1"/>
    <col min="5" max="5" width="34.7265625" style="78" customWidth="1"/>
    <col min="6" max="6" width="37.26953125" style="78" bestFit="1" customWidth="1"/>
    <col min="7" max="7" width="37.7265625" style="57" customWidth="1"/>
    <col min="8" max="8" width="25.1796875" style="97" bestFit="1" customWidth="1"/>
    <col min="9" max="9" width="2.81640625" style="8" customWidth="1"/>
    <col min="10" max="10" width="2.7265625" style="8" customWidth="1"/>
    <col min="11" max="11" width="34.1796875" customWidth="1"/>
    <col min="12" max="12" width="27.453125" bestFit="1" customWidth="1"/>
    <col min="13" max="13" width="2.81640625" customWidth="1"/>
    <col min="14" max="14" width="20.54296875" bestFit="1" customWidth="1"/>
    <col min="15" max="15" width="25.54296875" bestFit="1" customWidth="1"/>
    <col min="16" max="16" width="30.7265625" customWidth="1"/>
    <col min="17" max="17" width="2.1796875" customWidth="1"/>
    <col min="18" max="18" width="20.26953125" bestFit="1" customWidth="1"/>
    <col min="19" max="19" width="7" bestFit="1" customWidth="1"/>
    <col min="20" max="20" width="17.26953125" bestFit="1" customWidth="1"/>
    <col min="21" max="21" width="38.1796875" bestFit="1" customWidth="1"/>
  </cols>
  <sheetData>
    <row r="1" spans="1:22" ht="34.5" customHeight="1" x14ac:dyDescent="0.35">
      <c r="A1" s="134" t="s">
        <v>93</v>
      </c>
      <c r="B1" s="177" t="s">
        <v>85</v>
      </c>
      <c r="C1" s="177"/>
      <c r="D1" s="134" t="s">
        <v>94</v>
      </c>
      <c r="E1" s="177" t="s">
        <v>85</v>
      </c>
      <c r="F1" s="177"/>
      <c r="G1" s="178"/>
      <c r="J1" s="136"/>
      <c r="K1" s="22"/>
      <c r="L1" s="22"/>
      <c r="M1" s="22"/>
      <c r="N1" s="22"/>
      <c r="O1" s="22"/>
      <c r="P1" s="23"/>
    </row>
    <row r="2" spans="1:22" ht="30.65" customHeight="1" thickBot="1" x14ac:dyDescent="0.4">
      <c r="A2" s="135" t="s">
        <v>95</v>
      </c>
      <c r="B2" s="182" t="s">
        <v>85</v>
      </c>
      <c r="C2" s="182"/>
      <c r="D2" s="137"/>
      <c r="E2" s="138"/>
      <c r="F2" s="138"/>
      <c r="G2" s="139"/>
      <c r="J2" s="136"/>
      <c r="K2" s="22"/>
      <c r="L2" s="22"/>
      <c r="M2" s="22"/>
      <c r="N2" s="22"/>
      <c r="O2" s="22"/>
      <c r="P2" s="23"/>
    </row>
    <row r="3" spans="1:22" ht="14.15" customHeight="1" x14ac:dyDescent="0.35">
      <c r="A3" s="140"/>
      <c r="B3" s="141"/>
      <c r="C3" s="140"/>
      <c r="D3" s="140"/>
      <c r="E3" s="141"/>
      <c r="F3" s="140"/>
      <c r="G3" s="140"/>
      <c r="J3" s="136"/>
      <c r="K3" s="22"/>
      <c r="L3" s="22"/>
      <c r="M3" s="22"/>
      <c r="N3" s="22"/>
      <c r="O3" s="22"/>
      <c r="P3" s="23"/>
    </row>
    <row r="4" spans="1:22" s="22" customFormat="1" ht="16.5" customHeight="1" x14ac:dyDescent="0.35">
      <c r="A4" s="142"/>
      <c r="B4" s="143"/>
      <c r="C4" s="144"/>
      <c r="D4" s="143"/>
      <c r="E4" s="145"/>
      <c r="F4" s="145"/>
      <c r="G4" s="145"/>
      <c r="H4" s="97"/>
      <c r="I4" s="97"/>
      <c r="J4" s="97"/>
    </row>
    <row r="5" spans="1:22" s="21" customFormat="1" ht="19.5" customHeight="1" thickBot="1" x14ac:dyDescent="0.5">
      <c r="A5" s="146" t="s">
        <v>82</v>
      </c>
      <c r="B5" s="147"/>
      <c r="C5" s="147"/>
      <c r="D5" s="147"/>
      <c r="E5" s="148"/>
      <c r="F5" s="148"/>
      <c r="G5" s="148"/>
      <c r="H5" s="97"/>
      <c r="I5" s="101"/>
      <c r="J5" s="101"/>
    </row>
    <row r="6" spans="1:22" ht="30" customHeight="1" x14ac:dyDescent="0.35">
      <c r="A6" s="44"/>
      <c r="B6" s="100" t="s">
        <v>86</v>
      </c>
      <c r="C6" s="84" t="s">
        <v>28</v>
      </c>
      <c r="D6" s="73" t="s">
        <v>27</v>
      </c>
      <c r="E6" s="84" t="s">
        <v>16</v>
      </c>
      <c r="F6" s="73" t="s">
        <v>74</v>
      </c>
      <c r="G6" s="58" t="s">
        <v>75</v>
      </c>
    </row>
    <row r="7" spans="1:22" ht="30" customHeight="1" thickBot="1" x14ac:dyDescent="0.4">
      <c r="A7" s="45" t="s">
        <v>0</v>
      </c>
      <c r="B7" s="74" t="s">
        <v>11</v>
      </c>
      <c r="C7" s="74" t="s">
        <v>1</v>
      </c>
      <c r="D7" s="74" t="s">
        <v>26</v>
      </c>
      <c r="E7" s="74" t="s">
        <v>1</v>
      </c>
      <c r="F7" s="74" t="s">
        <v>50</v>
      </c>
      <c r="G7" s="59" t="s">
        <v>92</v>
      </c>
      <c r="R7" s="3"/>
      <c r="S7" s="1"/>
      <c r="T7" s="1"/>
      <c r="U7" s="1"/>
      <c r="V7" s="1"/>
    </row>
    <row r="8" spans="1:22" x14ac:dyDescent="0.35">
      <c r="A8" s="53">
        <v>1</v>
      </c>
      <c r="B8" s="75"/>
      <c r="C8" s="91"/>
      <c r="D8" s="91"/>
      <c r="E8" s="85">
        <f>C8+D8</f>
        <v>0</v>
      </c>
      <c r="F8" s="75"/>
      <c r="G8" s="174"/>
      <c r="R8" s="2"/>
    </row>
    <row r="9" spans="1:22" x14ac:dyDescent="0.35">
      <c r="A9" s="14">
        <v>2</v>
      </c>
      <c r="B9" s="76"/>
      <c r="C9" s="92"/>
      <c r="D9" s="92"/>
      <c r="E9" s="86">
        <f t="shared" ref="E9:E17" si="0">C9+D9</f>
        <v>0</v>
      </c>
      <c r="F9" s="76"/>
      <c r="G9" s="175"/>
      <c r="R9" s="2"/>
    </row>
    <row r="10" spans="1:22" x14ac:dyDescent="0.35">
      <c r="A10" s="14">
        <v>3</v>
      </c>
      <c r="B10" s="76"/>
      <c r="C10" s="92"/>
      <c r="D10" s="92"/>
      <c r="E10" s="86">
        <f t="shared" si="0"/>
        <v>0</v>
      </c>
      <c r="F10" s="76"/>
      <c r="G10" s="175"/>
      <c r="R10" s="2"/>
    </row>
    <row r="11" spans="1:22" x14ac:dyDescent="0.35">
      <c r="A11" s="14">
        <v>4</v>
      </c>
      <c r="B11" s="76"/>
      <c r="C11" s="92"/>
      <c r="D11" s="92"/>
      <c r="E11" s="86">
        <f t="shared" si="0"/>
        <v>0</v>
      </c>
      <c r="F11" s="76"/>
      <c r="G11" s="175"/>
      <c r="R11" s="2"/>
    </row>
    <row r="12" spans="1:22" x14ac:dyDescent="0.35">
      <c r="A12" s="14">
        <v>5</v>
      </c>
      <c r="B12" s="76"/>
      <c r="C12" s="92"/>
      <c r="D12" s="92"/>
      <c r="E12" s="86">
        <f t="shared" si="0"/>
        <v>0</v>
      </c>
      <c r="F12" s="76"/>
      <c r="G12" s="175"/>
      <c r="R12" s="2"/>
    </row>
    <row r="13" spans="1:22" x14ac:dyDescent="0.35">
      <c r="A13" s="14">
        <v>6</v>
      </c>
      <c r="B13" s="76"/>
      <c r="C13" s="92"/>
      <c r="D13" s="92"/>
      <c r="E13" s="86">
        <f t="shared" si="0"/>
        <v>0</v>
      </c>
      <c r="F13" s="76"/>
      <c r="G13" s="175"/>
      <c r="R13" s="2"/>
    </row>
    <row r="14" spans="1:22" x14ac:dyDescent="0.35">
      <c r="A14" s="14">
        <v>7</v>
      </c>
      <c r="B14" s="76"/>
      <c r="C14" s="92"/>
      <c r="D14" s="92"/>
      <c r="E14" s="86">
        <f t="shared" si="0"/>
        <v>0</v>
      </c>
      <c r="F14" s="76"/>
      <c r="G14" s="175"/>
      <c r="R14" s="2"/>
    </row>
    <row r="15" spans="1:22" x14ac:dyDescent="0.35">
      <c r="A15" s="14">
        <v>8</v>
      </c>
      <c r="B15" s="76"/>
      <c r="C15" s="92"/>
      <c r="D15" s="92"/>
      <c r="E15" s="86">
        <f t="shared" si="0"/>
        <v>0</v>
      </c>
      <c r="F15" s="76"/>
      <c r="G15" s="175"/>
      <c r="R15" s="2"/>
    </row>
    <row r="16" spans="1:22" x14ac:dyDescent="0.35">
      <c r="A16" s="14">
        <v>9</v>
      </c>
      <c r="B16" s="76"/>
      <c r="C16" s="92"/>
      <c r="D16" s="92"/>
      <c r="E16" s="86">
        <f t="shared" si="0"/>
        <v>0</v>
      </c>
      <c r="F16" s="76"/>
      <c r="G16" s="175"/>
      <c r="R16" s="2"/>
    </row>
    <row r="17" spans="1:18" ht="15" thickBot="1" x14ac:dyDescent="0.4">
      <c r="A17" s="15">
        <v>10</v>
      </c>
      <c r="B17" s="77"/>
      <c r="C17" s="93"/>
      <c r="D17" s="93"/>
      <c r="E17" s="87">
        <f t="shared" si="0"/>
        <v>0</v>
      </c>
      <c r="F17" s="77"/>
      <c r="G17" s="176"/>
      <c r="R17" s="2"/>
    </row>
    <row r="18" spans="1:18" ht="15" thickBot="1" x14ac:dyDescent="0.4">
      <c r="A18" s="12"/>
      <c r="B18" s="78"/>
      <c r="C18" s="78"/>
      <c r="G18" s="60"/>
      <c r="R18" s="2"/>
    </row>
    <row r="19" spans="1:18" ht="30" customHeight="1" x14ac:dyDescent="0.35">
      <c r="A19" s="44"/>
      <c r="B19" s="100" t="s">
        <v>87</v>
      </c>
      <c r="C19" s="84" t="s">
        <v>28</v>
      </c>
      <c r="D19" s="73" t="s">
        <v>27</v>
      </c>
      <c r="E19" s="84" t="s">
        <v>29</v>
      </c>
      <c r="F19" s="73" t="s">
        <v>74</v>
      </c>
      <c r="G19" s="58" t="s">
        <v>75</v>
      </c>
      <c r="R19" s="2"/>
    </row>
    <row r="20" spans="1:18" ht="30" customHeight="1" thickBot="1" x14ac:dyDescent="0.4">
      <c r="A20" s="45" t="s">
        <v>0</v>
      </c>
      <c r="B20" s="74" t="s">
        <v>11</v>
      </c>
      <c r="C20" s="74" t="s">
        <v>1</v>
      </c>
      <c r="D20" s="74" t="s">
        <v>26</v>
      </c>
      <c r="E20" s="74" t="s">
        <v>1</v>
      </c>
      <c r="F20" s="74" t="s">
        <v>50</v>
      </c>
      <c r="G20" s="59" t="s">
        <v>92</v>
      </c>
      <c r="R20" s="2"/>
    </row>
    <row r="21" spans="1:18" x14ac:dyDescent="0.35">
      <c r="A21" s="14">
        <v>1</v>
      </c>
      <c r="B21" s="76"/>
      <c r="C21" s="92"/>
      <c r="D21" s="92"/>
      <c r="E21" s="85">
        <f>C21+D21</f>
        <v>0</v>
      </c>
      <c r="F21" s="76"/>
      <c r="G21" s="174"/>
      <c r="R21" s="2"/>
    </row>
    <row r="22" spans="1:18" x14ac:dyDescent="0.35">
      <c r="A22" s="14">
        <v>2</v>
      </c>
      <c r="B22" s="76"/>
      <c r="C22" s="92"/>
      <c r="D22" s="92"/>
      <c r="E22" s="86">
        <f t="shared" ref="E22:E30" si="1">C22+D22</f>
        <v>0</v>
      </c>
      <c r="F22" s="76"/>
      <c r="G22" s="175"/>
      <c r="R22" s="2"/>
    </row>
    <row r="23" spans="1:18" x14ac:dyDescent="0.35">
      <c r="A23" s="14">
        <v>3</v>
      </c>
      <c r="B23" s="76"/>
      <c r="C23" s="92"/>
      <c r="D23" s="92"/>
      <c r="E23" s="86">
        <f t="shared" si="1"/>
        <v>0</v>
      </c>
      <c r="F23" s="76"/>
      <c r="G23" s="175"/>
      <c r="R23" s="2"/>
    </row>
    <row r="24" spans="1:18" x14ac:dyDescent="0.35">
      <c r="A24" s="14">
        <v>4</v>
      </c>
      <c r="B24" s="76"/>
      <c r="C24" s="92"/>
      <c r="D24" s="92"/>
      <c r="E24" s="86">
        <f t="shared" si="1"/>
        <v>0</v>
      </c>
      <c r="F24" s="76"/>
      <c r="G24" s="175"/>
      <c r="R24" s="2"/>
    </row>
    <row r="25" spans="1:18" x14ac:dyDescent="0.35">
      <c r="A25" s="14">
        <v>5</v>
      </c>
      <c r="B25" s="76"/>
      <c r="C25" s="92"/>
      <c r="D25" s="92"/>
      <c r="E25" s="86">
        <f t="shared" si="1"/>
        <v>0</v>
      </c>
      <c r="F25" s="76"/>
      <c r="G25" s="175"/>
      <c r="R25" s="2"/>
    </row>
    <row r="26" spans="1:18" x14ac:dyDescent="0.35">
      <c r="A26" s="14">
        <v>6</v>
      </c>
      <c r="B26" s="76"/>
      <c r="C26" s="92"/>
      <c r="D26" s="92"/>
      <c r="E26" s="86">
        <f t="shared" si="1"/>
        <v>0</v>
      </c>
      <c r="F26" s="76"/>
      <c r="G26" s="175"/>
      <c r="R26" s="2"/>
    </row>
    <row r="27" spans="1:18" x14ac:dyDescent="0.35">
      <c r="A27" s="14">
        <v>7</v>
      </c>
      <c r="B27" s="76"/>
      <c r="C27" s="92"/>
      <c r="D27" s="92"/>
      <c r="E27" s="86">
        <f t="shared" si="1"/>
        <v>0</v>
      </c>
      <c r="F27" s="76"/>
      <c r="G27" s="175"/>
      <c r="R27" s="2"/>
    </row>
    <row r="28" spans="1:18" x14ac:dyDescent="0.35">
      <c r="A28" s="14">
        <v>8</v>
      </c>
      <c r="B28" s="76"/>
      <c r="C28" s="92"/>
      <c r="D28" s="92"/>
      <c r="E28" s="86">
        <f t="shared" si="1"/>
        <v>0</v>
      </c>
      <c r="F28" s="76"/>
      <c r="G28" s="175"/>
      <c r="R28" s="2"/>
    </row>
    <row r="29" spans="1:18" x14ac:dyDescent="0.35">
      <c r="A29" s="14">
        <v>9</v>
      </c>
      <c r="B29" s="76"/>
      <c r="C29" s="92"/>
      <c r="D29" s="92"/>
      <c r="E29" s="86">
        <f t="shared" si="1"/>
        <v>0</v>
      </c>
      <c r="F29" s="76"/>
      <c r="G29" s="175"/>
      <c r="R29" s="2"/>
    </row>
    <row r="30" spans="1:18" ht="15" thickBot="1" x14ac:dyDescent="0.4">
      <c r="A30" s="15">
        <v>10</v>
      </c>
      <c r="B30" s="77"/>
      <c r="C30" s="93"/>
      <c r="D30" s="93"/>
      <c r="E30" s="87">
        <f t="shared" si="1"/>
        <v>0</v>
      </c>
      <c r="F30" s="77"/>
      <c r="G30" s="176"/>
      <c r="R30" s="2"/>
    </row>
    <row r="31" spans="1:18" ht="15" thickBot="1" x14ac:dyDescent="0.4">
      <c r="A31" s="12"/>
      <c r="B31" s="78"/>
      <c r="C31" s="78"/>
      <c r="G31" s="60"/>
      <c r="R31" s="2"/>
    </row>
    <row r="32" spans="1:18" ht="30" customHeight="1" x14ac:dyDescent="0.35">
      <c r="A32" s="44"/>
      <c r="B32" s="100" t="s">
        <v>88</v>
      </c>
      <c r="C32" s="84" t="s">
        <v>28</v>
      </c>
      <c r="D32" s="73" t="s">
        <v>27</v>
      </c>
      <c r="E32" s="84" t="s">
        <v>30</v>
      </c>
      <c r="F32" s="73" t="s">
        <v>74</v>
      </c>
      <c r="G32" s="58" t="s">
        <v>75</v>
      </c>
      <c r="R32" s="2"/>
    </row>
    <row r="33" spans="1:18" ht="30" customHeight="1" thickBot="1" x14ac:dyDescent="0.4">
      <c r="A33" s="45" t="s">
        <v>0</v>
      </c>
      <c r="B33" s="74" t="s">
        <v>11</v>
      </c>
      <c r="C33" s="74" t="s">
        <v>1</v>
      </c>
      <c r="D33" s="74" t="s">
        <v>26</v>
      </c>
      <c r="E33" s="74" t="s">
        <v>1</v>
      </c>
      <c r="F33" s="74" t="s">
        <v>50</v>
      </c>
      <c r="G33" s="59" t="s">
        <v>92</v>
      </c>
      <c r="R33" s="2"/>
    </row>
    <row r="34" spans="1:18" x14ac:dyDescent="0.35">
      <c r="A34" s="14">
        <v>1</v>
      </c>
      <c r="B34" s="76"/>
      <c r="C34" s="92"/>
      <c r="D34" s="92"/>
      <c r="E34" s="85">
        <f>C34+D34</f>
        <v>0</v>
      </c>
      <c r="F34" s="76"/>
      <c r="G34" s="174"/>
      <c r="R34" s="2"/>
    </row>
    <row r="35" spans="1:18" x14ac:dyDescent="0.35">
      <c r="A35" s="14">
        <v>2</v>
      </c>
      <c r="B35" s="76"/>
      <c r="C35" s="92"/>
      <c r="D35" s="92"/>
      <c r="E35" s="86">
        <f t="shared" ref="E35:E43" si="2">C35+D35</f>
        <v>0</v>
      </c>
      <c r="F35" s="76"/>
      <c r="G35" s="175"/>
      <c r="R35" s="2"/>
    </row>
    <row r="36" spans="1:18" x14ac:dyDescent="0.35">
      <c r="A36" s="14">
        <v>3</v>
      </c>
      <c r="B36" s="76"/>
      <c r="C36" s="92"/>
      <c r="D36" s="92"/>
      <c r="E36" s="86">
        <f t="shared" si="2"/>
        <v>0</v>
      </c>
      <c r="F36" s="76"/>
      <c r="G36" s="175"/>
      <c r="R36" s="2"/>
    </row>
    <row r="37" spans="1:18" x14ac:dyDescent="0.35">
      <c r="A37" s="14">
        <v>4</v>
      </c>
      <c r="B37" s="76"/>
      <c r="C37" s="92"/>
      <c r="D37" s="92"/>
      <c r="E37" s="86">
        <f t="shared" si="2"/>
        <v>0</v>
      </c>
      <c r="F37" s="76"/>
      <c r="G37" s="175"/>
      <c r="R37" s="2"/>
    </row>
    <row r="38" spans="1:18" x14ac:dyDescent="0.35">
      <c r="A38" s="14">
        <v>5</v>
      </c>
      <c r="B38" s="76"/>
      <c r="C38" s="92"/>
      <c r="D38" s="92"/>
      <c r="E38" s="86">
        <f t="shared" si="2"/>
        <v>0</v>
      </c>
      <c r="F38" s="76"/>
      <c r="G38" s="175"/>
      <c r="R38" s="2"/>
    </row>
    <row r="39" spans="1:18" x14ac:dyDescent="0.35">
      <c r="A39" s="14">
        <v>6</v>
      </c>
      <c r="B39" s="76"/>
      <c r="C39" s="92"/>
      <c r="D39" s="92"/>
      <c r="E39" s="86">
        <f t="shared" si="2"/>
        <v>0</v>
      </c>
      <c r="F39" s="76"/>
      <c r="G39" s="175"/>
      <c r="R39" s="2"/>
    </row>
    <row r="40" spans="1:18" x14ac:dyDescent="0.35">
      <c r="A40" s="14">
        <v>7</v>
      </c>
      <c r="B40" s="76"/>
      <c r="C40" s="92"/>
      <c r="D40" s="92"/>
      <c r="E40" s="86">
        <f t="shared" si="2"/>
        <v>0</v>
      </c>
      <c r="F40" s="76"/>
      <c r="G40" s="175"/>
      <c r="R40" s="2"/>
    </row>
    <row r="41" spans="1:18" x14ac:dyDescent="0.35">
      <c r="A41" s="14">
        <v>8</v>
      </c>
      <c r="B41" s="76"/>
      <c r="C41" s="92"/>
      <c r="D41" s="92"/>
      <c r="E41" s="86">
        <f t="shared" si="2"/>
        <v>0</v>
      </c>
      <c r="F41" s="76"/>
      <c r="G41" s="175"/>
      <c r="R41" s="2"/>
    </row>
    <row r="42" spans="1:18" x14ac:dyDescent="0.35">
      <c r="A42" s="14">
        <v>9</v>
      </c>
      <c r="B42" s="76"/>
      <c r="C42" s="92"/>
      <c r="D42" s="92"/>
      <c r="E42" s="86">
        <f t="shared" si="2"/>
        <v>0</v>
      </c>
      <c r="F42" s="76"/>
      <c r="G42" s="175"/>
      <c r="R42" s="2"/>
    </row>
    <row r="43" spans="1:18" ht="15" thickBot="1" x14ac:dyDescent="0.4">
      <c r="A43" s="15">
        <v>10</v>
      </c>
      <c r="B43" s="77"/>
      <c r="C43" s="93"/>
      <c r="D43" s="93"/>
      <c r="E43" s="87">
        <f t="shared" si="2"/>
        <v>0</v>
      </c>
      <c r="F43" s="77"/>
      <c r="G43" s="176"/>
      <c r="R43" s="2"/>
    </row>
    <row r="44" spans="1:18" x14ac:dyDescent="0.35">
      <c r="A44" s="149"/>
      <c r="B44" s="148"/>
      <c r="C44" s="148"/>
      <c r="D44" s="148"/>
      <c r="E44" s="148"/>
      <c r="F44" s="148"/>
      <c r="G44" s="148"/>
    </row>
    <row r="45" spans="1:18" x14ac:dyDescent="0.35">
      <c r="A45" s="101"/>
      <c r="B45" s="145"/>
      <c r="C45" s="145"/>
      <c r="D45" s="145"/>
      <c r="E45" s="145"/>
      <c r="F45" s="145"/>
      <c r="G45" s="145"/>
    </row>
    <row r="46" spans="1:18" x14ac:dyDescent="0.35">
      <c r="A46" s="8"/>
      <c r="B46" s="71"/>
      <c r="C46" s="71"/>
      <c r="D46" s="71"/>
      <c r="E46" s="71"/>
      <c r="F46" s="71"/>
      <c r="G46" s="145"/>
    </row>
    <row r="47" spans="1:18" ht="19" thickBot="1" x14ac:dyDescent="0.5">
      <c r="A47" s="150" t="s">
        <v>69</v>
      </c>
      <c r="B47" s="151"/>
      <c r="C47" s="151"/>
      <c r="D47" s="151"/>
      <c r="E47" s="151"/>
      <c r="F47" s="151"/>
      <c r="G47" s="151"/>
      <c r="H47" s="30"/>
      <c r="I47" s="30"/>
    </row>
    <row r="48" spans="1:18" ht="31" customHeight="1" x14ac:dyDescent="0.35">
      <c r="A48" s="46"/>
      <c r="B48" s="79"/>
      <c r="C48" s="172" t="s">
        <v>71</v>
      </c>
      <c r="D48" s="79"/>
      <c r="E48" s="79"/>
      <c r="F48" s="79"/>
      <c r="G48" s="61"/>
      <c r="H48" s="61"/>
      <c r="I48" s="30"/>
    </row>
    <row r="49" spans="1:13" ht="33.75" customHeight="1" thickBot="1" x14ac:dyDescent="0.4">
      <c r="A49" s="24" t="s">
        <v>0</v>
      </c>
      <c r="B49" s="80" t="s">
        <v>2</v>
      </c>
      <c r="C49" s="173"/>
      <c r="D49" s="80" t="s">
        <v>31</v>
      </c>
      <c r="E49" s="88" t="s">
        <v>81</v>
      </c>
      <c r="F49" s="80" t="s">
        <v>33</v>
      </c>
      <c r="G49" s="62" t="s">
        <v>83</v>
      </c>
      <c r="H49" s="62" t="s">
        <v>84</v>
      </c>
      <c r="I49" s="30"/>
    </row>
    <row r="50" spans="1:13" x14ac:dyDescent="0.35">
      <c r="A50" s="14">
        <v>1</v>
      </c>
      <c r="B50" s="102">
        <f t="shared" ref="B50:B59" si="3">MIN(B8,B21,B34)</f>
        <v>0</v>
      </c>
      <c r="C50" s="102">
        <f t="shared" ref="C50:C59" si="4">MIN(E8,E21,E34)</f>
        <v>0</v>
      </c>
      <c r="D50" s="81"/>
      <c r="E50" s="102">
        <f t="shared" ref="E50:E59" si="5">E8-C50</f>
        <v>0</v>
      </c>
      <c r="F50" s="102">
        <f t="shared" ref="F50:F59" si="6">B8-B50</f>
        <v>0</v>
      </c>
      <c r="G50" s="63"/>
      <c r="H50" s="179">
        <f>G8-MIN(G21,G34)</f>
        <v>0</v>
      </c>
      <c r="I50" s="30"/>
    </row>
    <row r="51" spans="1:13" x14ac:dyDescent="0.35">
      <c r="A51" s="14">
        <v>2</v>
      </c>
      <c r="B51" s="102">
        <f t="shared" si="3"/>
        <v>0</v>
      </c>
      <c r="C51" s="102">
        <f t="shared" si="4"/>
        <v>0</v>
      </c>
      <c r="D51" s="81"/>
      <c r="E51" s="102">
        <f t="shared" si="5"/>
        <v>0</v>
      </c>
      <c r="F51" s="102">
        <f t="shared" si="6"/>
        <v>0</v>
      </c>
      <c r="G51" s="63"/>
      <c r="H51" s="180"/>
      <c r="I51" s="30"/>
    </row>
    <row r="52" spans="1:13" x14ac:dyDescent="0.35">
      <c r="A52" s="14">
        <v>3</v>
      </c>
      <c r="B52" s="102">
        <f t="shared" si="3"/>
        <v>0</v>
      </c>
      <c r="C52" s="102">
        <f t="shared" si="4"/>
        <v>0</v>
      </c>
      <c r="D52" s="81"/>
      <c r="E52" s="102">
        <f t="shared" si="5"/>
        <v>0</v>
      </c>
      <c r="F52" s="102">
        <f t="shared" si="6"/>
        <v>0</v>
      </c>
      <c r="G52" s="63"/>
      <c r="H52" s="180"/>
      <c r="I52" s="30"/>
    </row>
    <row r="53" spans="1:13" x14ac:dyDescent="0.35">
      <c r="A53" s="14">
        <v>4</v>
      </c>
      <c r="B53" s="102">
        <f t="shared" si="3"/>
        <v>0</v>
      </c>
      <c r="C53" s="102">
        <f t="shared" si="4"/>
        <v>0</v>
      </c>
      <c r="D53" s="81"/>
      <c r="E53" s="102">
        <f t="shared" si="5"/>
        <v>0</v>
      </c>
      <c r="F53" s="102">
        <f t="shared" si="6"/>
        <v>0</v>
      </c>
      <c r="G53" s="63"/>
      <c r="H53" s="180"/>
      <c r="I53" s="30"/>
    </row>
    <row r="54" spans="1:13" x14ac:dyDescent="0.35">
      <c r="A54" s="14">
        <v>5</v>
      </c>
      <c r="B54" s="102">
        <f t="shared" si="3"/>
        <v>0</v>
      </c>
      <c r="C54" s="102">
        <f t="shared" si="4"/>
        <v>0</v>
      </c>
      <c r="D54" s="81"/>
      <c r="E54" s="102">
        <f t="shared" si="5"/>
        <v>0</v>
      </c>
      <c r="F54" s="102">
        <f t="shared" si="6"/>
        <v>0</v>
      </c>
      <c r="G54" s="63"/>
      <c r="H54" s="180"/>
      <c r="I54" s="30"/>
    </row>
    <row r="55" spans="1:13" x14ac:dyDescent="0.35">
      <c r="A55" s="14">
        <v>6</v>
      </c>
      <c r="B55" s="102">
        <f t="shared" si="3"/>
        <v>0</v>
      </c>
      <c r="C55" s="102">
        <f t="shared" si="4"/>
        <v>0</v>
      </c>
      <c r="D55" s="81"/>
      <c r="E55" s="102">
        <f t="shared" si="5"/>
        <v>0</v>
      </c>
      <c r="F55" s="102">
        <f t="shared" si="6"/>
        <v>0</v>
      </c>
      <c r="G55" s="63"/>
      <c r="H55" s="180"/>
      <c r="I55" s="30"/>
    </row>
    <row r="56" spans="1:13" x14ac:dyDescent="0.35">
      <c r="A56" s="14">
        <v>7</v>
      </c>
      <c r="B56" s="102">
        <f t="shared" si="3"/>
        <v>0</v>
      </c>
      <c r="C56" s="102">
        <f t="shared" si="4"/>
        <v>0</v>
      </c>
      <c r="D56" s="81"/>
      <c r="E56" s="102">
        <f t="shared" si="5"/>
        <v>0</v>
      </c>
      <c r="F56" s="102">
        <f t="shared" si="6"/>
        <v>0</v>
      </c>
      <c r="G56" s="63"/>
      <c r="H56" s="180"/>
      <c r="I56" s="30"/>
    </row>
    <row r="57" spans="1:13" x14ac:dyDescent="0.35">
      <c r="A57" s="14">
        <v>8</v>
      </c>
      <c r="B57" s="102">
        <f t="shared" si="3"/>
        <v>0</v>
      </c>
      <c r="C57" s="102">
        <f t="shared" si="4"/>
        <v>0</v>
      </c>
      <c r="D57" s="81"/>
      <c r="E57" s="102">
        <f t="shared" si="5"/>
        <v>0</v>
      </c>
      <c r="F57" s="102">
        <f t="shared" si="6"/>
        <v>0</v>
      </c>
      <c r="G57" s="63"/>
      <c r="H57" s="180"/>
      <c r="I57" s="30"/>
    </row>
    <row r="58" spans="1:13" x14ac:dyDescent="0.35">
      <c r="A58" s="14">
        <v>9</v>
      </c>
      <c r="B58" s="102">
        <f t="shared" si="3"/>
        <v>0</v>
      </c>
      <c r="C58" s="102">
        <f t="shared" si="4"/>
        <v>0</v>
      </c>
      <c r="D58" s="102">
        <f>MIN(F16,F29,F42)</f>
        <v>0</v>
      </c>
      <c r="E58" s="102">
        <f t="shared" si="5"/>
        <v>0</v>
      </c>
      <c r="F58" s="102">
        <f t="shared" si="6"/>
        <v>0</v>
      </c>
      <c r="G58" s="63">
        <f>F16-D58</f>
        <v>0</v>
      </c>
      <c r="H58" s="180"/>
      <c r="I58" s="30"/>
    </row>
    <row r="59" spans="1:13" ht="15" thickBot="1" x14ac:dyDescent="0.4">
      <c r="A59" s="15">
        <v>10</v>
      </c>
      <c r="B59" s="103">
        <f t="shared" si="3"/>
        <v>0</v>
      </c>
      <c r="C59" s="103">
        <f t="shared" si="4"/>
        <v>0</v>
      </c>
      <c r="D59" s="103">
        <f>MIN(F17,F30,F43)</f>
        <v>0</v>
      </c>
      <c r="E59" s="103">
        <f t="shared" si="5"/>
        <v>0</v>
      </c>
      <c r="F59" s="103">
        <f t="shared" si="6"/>
        <v>0</v>
      </c>
      <c r="G59" s="104">
        <f>F17-D59</f>
        <v>0</v>
      </c>
      <c r="H59" s="181"/>
      <c r="I59" s="30"/>
    </row>
    <row r="60" spans="1:13" ht="15" thickBot="1" x14ac:dyDescent="0.4">
      <c r="A60" s="13"/>
      <c r="B60" s="71"/>
      <c r="C60" s="71"/>
      <c r="D60" s="71"/>
      <c r="E60" s="71"/>
      <c r="F60" s="71"/>
      <c r="G60" s="64"/>
      <c r="H60" s="64"/>
      <c r="I60" s="30"/>
    </row>
    <row r="61" spans="1:13" ht="58" customHeight="1" thickBot="1" x14ac:dyDescent="0.4">
      <c r="A61" s="25" t="s">
        <v>21</v>
      </c>
      <c r="B61" s="82" t="s">
        <v>24</v>
      </c>
      <c r="C61" s="89" t="s">
        <v>23</v>
      </c>
      <c r="D61" s="82" t="s">
        <v>25</v>
      </c>
      <c r="E61" s="89" t="s">
        <v>22</v>
      </c>
      <c r="F61" s="82" t="s">
        <v>32</v>
      </c>
      <c r="G61" s="65" t="s">
        <v>76</v>
      </c>
      <c r="H61" s="65" t="s">
        <v>78</v>
      </c>
      <c r="I61" s="30"/>
      <c r="J61" s="101"/>
      <c r="K61" s="29"/>
      <c r="L61" s="29"/>
      <c r="M61" s="29"/>
    </row>
    <row r="62" spans="1:13" x14ac:dyDescent="0.35">
      <c r="A62" s="14">
        <v>1</v>
      </c>
      <c r="B62" s="105">
        <f>ROUND(F50,6)</f>
        <v>0</v>
      </c>
      <c r="C62" s="110">
        <f>'NÁTOK LDS'!L2+'NÁTOK LDS'!I2</f>
        <v>0</v>
      </c>
      <c r="D62" s="106">
        <f>ROUND(E50,6)</f>
        <v>0</v>
      </c>
      <c r="E62" s="107">
        <f>ROUND(('NÁTOK LDS'!G2+'NÁTOK LDS'!J2),3)</f>
        <v>0</v>
      </c>
      <c r="F62" s="106">
        <v>0</v>
      </c>
      <c r="G62" s="108">
        <v>0</v>
      </c>
      <c r="H62" s="167">
        <f>E73</f>
        <v>0</v>
      </c>
      <c r="I62" s="30"/>
      <c r="J62" s="101"/>
      <c r="K62" s="55" t="s">
        <v>3</v>
      </c>
      <c r="L62" s="47" t="s">
        <v>20</v>
      </c>
      <c r="M62" s="29"/>
    </row>
    <row r="63" spans="1:13" x14ac:dyDescent="0.35">
      <c r="A63" s="14">
        <v>2</v>
      </c>
      <c r="B63" s="109">
        <f t="shared" ref="B63:B71" si="7">ROUND(F51,6)</f>
        <v>0</v>
      </c>
      <c r="C63" s="110">
        <f>'NÁTOK LDS'!L3+'NÁTOK LDS'!I3</f>
        <v>0</v>
      </c>
      <c r="D63" s="111">
        <f t="shared" ref="D63:D71" si="8">ROUND(E51,6)</f>
        <v>0</v>
      </c>
      <c r="E63" s="112">
        <f>ROUND(('NÁTOK LDS'!G3+'NÁTOK LDS'!J3),3)</f>
        <v>0</v>
      </c>
      <c r="F63" s="111">
        <v>0</v>
      </c>
      <c r="G63" s="113">
        <v>0</v>
      </c>
      <c r="H63" s="168"/>
      <c r="I63" s="30"/>
      <c r="J63" s="101"/>
      <c r="K63" s="54" t="s">
        <v>4</v>
      </c>
      <c r="L63" s="48" t="s">
        <v>20</v>
      </c>
      <c r="M63" s="29"/>
    </row>
    <row r="64" spans="1:13" x14ac:dyDescent="0.35">
      <c r="A64" s="14">
        <v>3</v>
      </c>
      <c r="B64" s="109">
        <f t="shared" si="7"/>
        <v>0</v>
      </c>
      <c r="C64" s="110">
        <f>'NÁTOK LDS'!L4+'NÁTOK LDS'!I4</f>
        <v>0</v>
      </c>
      <c r="D64" s="111">
        <f t="shared" si="8"/>
        <v>0</v>
      </c>
      <c r="E64" s="112">
        <f>ROUND(('NÁTOK LDS'!G4+'NÁTOK LDS'!J4),3)</f>
        <v>0</v>
      </c>
      <c r="F64" s="111">
        <v>0</v>
      </c>
      <c r="G64" s="113">
        <v>0</v>
      </c>
      <c r="H64" s="168"/>
      <c r="I64" s="30"/>
      <c r="J64" s="101"/>
      <c r="K64" s="54" t="s">
        <v>5</v>
      </c>
      <c r="L64" s="48" t="s">
        <v>20</v>
      </c>
      <c r="M64" s="29"/>
    </row>
    <row r="65" spans="1:13" x14ac:dyDescent="0.35">
      <c r="A65" s="14">
        <v>4</v>
      </c>
      <c r="B65" s="109">
        <f t="shared" si="7"/>
        <v>0</v>
      </c>
      <c r="C65" s="110">
        <f>'NÁTOK LDS'!L5+'NÁTOK LDS'!I5</f>
        <v>0</v>
      </c>
      <c r="D65" s="111">
        <f t="shared" si="8"/>
        <v>0</v>
      </c>
      <c r="E65" s="112">
        <f>ROUND(('NÁTOK LDS'!G5+'NÁTOK LDS'!J5),3)</f>
        <v>0</v>
      </c>
      <c r="F65" s="111">
        <v>0</v>
      </c>
      <c r="G65" s="113">
        <v>0</v>
      </c>
      <c r="H65" s="168"/>
      <c r="I65" s="30"/>
      <c r="J65" s="101"/>
      <c r="K65" s="54" t="s">
        <v>6</v>
      </c>
      <c r="L65" s="48" t="s">
        <v>20</v>
      </c>
      <c r="M65" s="29"/>
    </row>
    <row r="66" spans="1:13" x14ac:dyDescent="0.35">
      <c r="A66" s="14">
        <v>5</v>
      </c>
      <c r="B66" s="109">
        <f t="shared" si="7"/>
        <v>0</v>
      </c>
      <c r="C66" s="110">
        <f>'NÁTOK LDS'!L6+'NÁTOK LDS'!I6</f>
        <v>0</v>
      </c>
      <c r="D66" s="111">
        <f t="shared" si="8"/>
        <v>0</v>
      </c>
      <c r="E66" s="112">
        <f>ROUND(('NÁTOK LDS'!G6+'NÁTOK LDS'!J6),3)</f>
        <v>0</v>
      </c>
      <c r="F66" s="111">
        <v>0</v>
      </c>
      <c r="G66" s="113">
        <v>0</v>
      </c>
      <c r="H66" s="168"/>
      <c r="I66" s="30"/>
      <c r="J66" s="101"/>
      <c r="K66" s="54" t="s">
        <v>7</v>
      </c>
      <c r="L66" s="48" t="s">
        <v>20</v>
      </c>
      <c r="M66" s="29"/>
    </row>
    <row r="67" spans="1:13" x14ac:dyDescent="0.35">
      <c r="A67" s="14">
        <v>6</v>
      </c>
      <c r="B67" s="109">
        <f t="shared" si="7"/>
        <v>0</v>
      </c>
      <c r="C67" s="110">
        <f>'NÁTOK LDS'!L7+'NÁTOK LDS'!I7</f>
        <v>0</v>
      </c>
      <c r="D67" s="111">
        <f t="shared" si="8"/>
        <v>0</v>
      </c>
      <c r="E67" s="112">
        <f>ROUND(('NÁTOK LDS'!G7+'NÁTOK LDS'!J7),3)</f>
        <v>0</v>
      </c>
      <c r="F67" s="111">
        <v>0</v>
      </c>
      <c r="G67" s="113">
        <v>0</v>
      </c>
      <c r="H67" s="168"/>
      <c r="I67" s="30"/>
      <c r="J67" s="101"/>
      <c r="K67" s="54" t="s">
        <v>8</v>
      </c>
      <c r="L67" s="48" t="s">
        <v>20</v>
      </c>
      <c r="M67" s="29"/>
    </row>
    <row r="68" spans="1:13" x14ac:dyDescent="0.35">
      <c r="A68" s="14">
        <v>7</v>
      </c>
      <c r="B68" s="109">
        <f t="shared" si="7"/>
        <v>0</v>
      </c>
      <c r="C68" s="110">
        <f>'NÁTOK LDS'!L8+'NÁTOK LDS'!I8</f>
        <v>0</v>
      </c>
      <c r="D68" s="111">
        <f t="shared" si="8"/>
        <v>0</v>
      </c>
      <c r="E68" s="112">
        <f>ROUND(('NÁTOK LDS'!G8+'NÁTOK LDS'!J8),3)</f>
        <v>0</v>
      </c>
      <c r="F68" s="111">
        <v>0</v>
      </c>
      <c r="G68" s="113">
        <v>0</v>
      </c>
      <c r="H68" s="168"/>
      <c r="I68" s="30"/>
      <c r="J68" s="101"/>
      <c r="K68" s="54" t="s">
        <v>9</v>
      </c>
      <c r="L68" s="48" t="s">
        <v>20</v>
      </c>
      <c r="M68" s="29"/>
    </row>
    <row r="69" spans="1:13" ht="15" thickBot="1" x14ac:dyDescent="0.4">
      <c r="A69" s="14">
        <v>8</v>
      </c>
      <c r="B69" s="109">
        <f t="shared" si="7"/>
        <v>0</v>
      </c>
      <c r="C69" s="110">
        <f>'NÁTOK LDS'!L9+'NÁTOK LDS'!I9</f>
        <v>0</v>
      </c>
      <c r="D69" s="111">
        <f t="shared" si="8"/>
        <v>0</v>
      </c>
      <c r="E69" s="112">
        <f>ROUND(('NÁTOK LDS'!G9+'NÁTOK LDS'!J9),3)</f>
        <v>0</v>
      </c>
      <c r="F69" s="111">
        <v>0</v>
      </c>
      <c r="G69" s="113">
        <v>0</v>
      </c>
      <c r="H69" s="168"/>
      <c r="I69" s="30"/>
      <c r="J69" s="101"/>
      <c r="K69" s="54" t="s">
        <v>10</v>
      </c>
      <c r="L69" s="49" t="s">
        <v>20</v>
      </c>
      <c r="M69" s="29"/>
    </row>
    <row r="70" spans="1:13" x14ac:dyDescent="0.35">
      <c r="A70" s="14">
        <v>9</v>
      </c>
      <c r="B70" s="109">
        <f t="shared" si="7"/>
        <v>0</v>
      </c>
      <c r="C70" s="110">
        <f>'NÁTOK LDS'!L10</f>
        <v>0</v>
      </c>
      <c r="D70" s="111">
        <f t="shared" si="8"/>
        <v>0</v>
      </c>
      <c r="E70" s="112">
        <f>'NÁTOK LDS'!J10</f>
        <v>0</v>
      </c>
      <c r="F70" s="111">
        <f>ROUND(G58,6)</f>
        <v>0</v>
      </c>
      <c r="G70" s="113">
        <f>ROUND('NÁTOK LDS'!E2,3)</f>
        <v>0</v>
      </c>
      <c r="H70" s="168"/>
      <c r="I70" s="30"/>
      <c r="J70" s="101"/>
      <c r="K70" s="55" t="s">
        <v>18</v>
      </c>
      <c r="L70" s="47" t="s">
        <v>17</v>
      </c>
      <c r="M70" s="29"/>
    </row>
    <row r="71" spans="1:13" ht="15" thickBot="1" x14ac:dyDescent="0.4">
      <c r="A71" s="15">
        <v>10</v>
      </c>
      <c r="B71" s="114">
        <f t="shared" si="7"/>
        <v>0</v>
      </c>
      <c r="C71" s="115">
        <f>'NÁTOK LDS'!L11</f>
        <v>0</v>
      </c>
      <c r="D71" s="116">
        <f t="shared" si="8"/>
        <v>0</v>
      </c>
      <c r="E71" s="117">
        <f>'NÁTOK LDS'!J11</f>
        <v>0</v>
      </c>
      <c r="F71" s="116">
        <f>ROUND(G59,6)</f>
        <v>0</v>
      </c>
      <c r="G71" s="118">
        <f>ROUND('NÁTOK LDS'!F2,3)</f>
        <v>0</v>
      </c>
      <c r="H71" s="169"/>
      <c r="I71" s="30"/>
      <c r="J71" s="101"/>
      <c r="K71" s="56" t="s">
        <v>19</v>
      </c>
      <c r="L71" s="49" t="s">
        <v>17</v>
      </c>
      <c r="M71" s="29"/>
    </row>
    <row r="72" spans="1:13" ht="15" thickBot="1" x14ac:dyDescent="0.4">
      <c r="A72" s="72"/>
      <c r="B72" s="98"/>
      <c r="C72" s="98"/>
      <c r="D72" s="98"/>
      <c r="E72" s="98"/>
      <c r="F72" s="98"/>
      <c r="G72" s="99"/>
      <c r="H72" s="99"/>
      <c r="I72" s="30"/>
      <c r="J72" s="101"/>
      <c r="K72" s="29"/>
      <c r="L72" s="29"/>
      <c r="M72" s="29"/>
    </row>
    <row r="73" spans="1:13" ht="15" thickBot="1" x14ac:dyDescent="0.4">
      <c r="A73" s="72" t="s">
        <v>12</v>
      </c>
      <c r="B73" s="96"/>
      <c r="C73" s="95">
        <f>SUM(C62:C72)</f>
        <v>0</v>
      </c>
      <c r="D73" s="94"/>
      <c r="E73" s="90">
        <f>SUM(E62:E72)</f>
        <v>0</v>
      </c>
      <c r="F73" s="83"/>
      <c r="G73" s="66">
        <f>SUM(G62:G71)</f>
        <v>0</v>
      </c>
      <c r="H73" s="66"/>
      <c r="I73" s="30"/>
      <c r="J73" s="101"/>
      <c r="K73" s="29"/>
      <c r="L73" s="29"/>
      <c r="M73" s="29"/>
    </row>
    <row r="74" spans="1:13" x14ac:dyDescent="0.35">
      <c r="A74" s="30"/>
      <c r="B74" s="67"/>
      <c r="C74" s="67"/>
      <c r="D74" s="67"/>
      <c r="E74" s="67"/>
      <c r="F74" s="67"/>
      <c r="G74" s="67"/>
      <c r="H74" s="30"/>
      <c r="I74" s="30"/>
      <c r="J74" s="101"/>
      <c r="K74" s="29"/>
      <c r="L74" s="29"/>
      <c r="M74" s="29"/>
    </row>
    <row r="75" spans="1:13" x14ac:dyDescent="0.35">
      <c r="A75" s="8"/>
      <c r="B75" s="71"/>
      <c r="C75" s="71"/>
      <c r="D75" s="68"/>
      <c r="E75" s="68"/>
      <c r="F75" s="68"/>
      <c r="G75" s="68"/>
      <c r="H75" s="9"/>
    </row>
    <row r="76" spans="1:13" x14ac:dyDescent="0.35">
      <c r="A76" s="8"/>
      <c r="B76" s="71"/>
      <c r="C76" s="71"/>
      <c r="D76" s="68"/>
      <c r="E76" s="68"/>
      <c r="F76" s="71"/>
      <c r="G76" s="68"/>
      <c r="H76" s="9"/>
    </row>
    <row r="77" spans="1:13" x14ac:dyDescent="0.35">
      <c r="A77" s="8"/>
      <c r="B77" s="71"/>
      <c r="C77" s="71"/>
      <c r="D77" s="68"/>
      <c r="E77" s="68"/>
      <c r="F77" s="68"/>
      <c r="G77" s="68"/>
      <c r="H77" s="9"/>
    </row>
    <row r="78" spans="1:13" ht="19" thickBot="1" x14ac:dyDescent="0.5">
      <c r="A78" s="152" t="s">
        <v>70</v>
      </c>
      <c r="B78" s="153"/>
      <c r="C78" s="145"/>
      <c r="D78" s="68"/>
      <c r="E78" s="68"/>
      <c r="F78" s="68"/>
      <c r="G78" s="68"/>
      <c r="H78" s="8"/>
    </row>
    <row r="79" spans="1:13" ht="24" thickBot="1" x14ac:dyDescent="0.4">
      <c r="A79" s="170" t="s">
        <v>68</v>
      </c>
      <c r="B79" s="171"/>
      <c r="C79" s="22"/>
      <c r="D79" s="71"/>
      <c r="E79" s="71"/>
      <c r="F79" s="71"/>
      <c r="G79" s="69"/>
      <c r="H79" s="8"/>
    </row>
    <row r="80" spans="1:13" ht="15.5" x14ac:dyDescent="0.35">
      <c r="A80" s="26" t="s">
        <v>67</v>
      </c>
      <c r="B80" s="119">
        <f>IFERROR(ROUND(((B62*C62+D62*E62+B63*C63+D63*E63+B64*C64+D64*E64+B65*C65+D65*E65+B66*C66+D66*E66+B67*C67+D67*E67+B68*C68+D68*E68+B69*C69+D69*E69+B70*C70+D70*E70+B71*C71+D71*E71+(F70*G70/12)+(F71*G71/12)+(H50*H62/12))/B81),6),0)</f>
        <v>0</v>
      </c>
      <c r="C80" s="22"/>
      <c r="D80" s="71"/>
      <c r="E80" s="71"/>
      <c r="F80" s="69"/>
      <c r="G80" s="70"/>
      <c r="H80" s="8"/>
    </row>
    <row r="81" spans="1:8" ht="15.5" x14ac:dyDescent="0.35">
      <c r="A81" s="27" t="s">
        <v>13</v>
      </c>
      <c r="B81" s="120">
        <f>ROUND(E73,3)</f>
        <v>0</v>
      </c>
      <c r="C81" s="22"/>
      <c r="D81" s="71"/>
      <c r="E81" s="71"/>
      <c r="F81" s="68"/>
      <c r="G81" s="69"/>
      <c r="H81" s="8"/>
    </row>
    <row r="82" spans="1:8" ht="15.5" x14ac:dyDescent="0.35">
      <c r="A82" s="27" t="s">
        <v>65</v>
      </c>
      <c r="B82" s="121">
        <f>ROUND(B80*B81,6)</f>
        <v>0</v>
      </c>
      <c r="C82" s="22"/>
      <c r="D82" s="71"/>
      <c r="E82" s="71"/>
      <c r="F82" s="71"/>
      <c r="G82" s="71"/>
      <c r="H82" s="8"/>
    </row>
    <row r="83" spans="1:8" ht="16" thickBot="1" x14ac:dyDescent="0.4">
      <c r="A83" s="28" t="s">
        <v>66</v>
      </c>
      <c r="B83" s="122">
        <f>B82*1.23</f>
        <v>0</v>
      </c>
      <c r="C83" s="22"/>
      <c r="D83" s="69"/>
      <c r="E83" s="69"/>
      <c r="F83" s="69"/>
      <c r="G83" s="69"/>
      <c r="H83" s="8"/>
    </row>
    <row r="84" spans="1:8" x14ac:dyDescent="0.35">
      <c r="D84" s="69"/>
      <c r="E84" s="69"/>
      <c r="F84" s="69"/>
      <c r="G84" s="69"/>
      <c r="H84" s="8"/>
    </row>
    <row r="85" spans="1:8" ht="15" thickBot="1" x14ac:dyDescent="0.4">
      <c r="D85" s="69"/>
      <c r="E85" s="69"/>
      <c r="F85" s="69"/>
      <c r="G85" s="69"/>
      <c r="H85" s="8"/>
    </row>
    <row r="86" spans="1:8" ht="15.5" x14ac:dyDescent="0.35">
      <c r="A86" s="128" t="s">
        <v>89</v>
      </c>
      <c r="B86" s="131"/>
      <c r="C86" s="23"/>
    </row>
    <row r="87" spans="1:8" ht="15.5" x14ac:dyDescent="0.35">
      <c r="A87" s="129" t="s">
        <v>90</v>
      </c>
      <c r="B87" s="132"/>
      <c r="C87" s="23"/>
    </row>
    <row r="88" spans="1:8" ht="16" thickBot="1" x14ac:dyDescent="0.4">
      <c r="A88" s="130" t="s">
        <v>91</v>
      </c>
      <c r="B88" s="133"/>
      <c r="C88" s="23"/>
    </row>
  </sheetData>
  <sheetProtection algorithmName="SHA-512" hashValue="ngTKuqkd2obpzlbo78JYd5VxD/Bce561asI/AgPud3sW2WTKFLwarEOw2ZH651RUhM8G2ODYPlAgw9dl22OMXA==" saltValue="Kt+QhpdbWBUAMJwXavQSLw==" spinCount="100000" sheet="1" objects="1" scenarios="1"/>
  <mergeCells count="10">
    <mergeCell ref="H62:H71"/>
    <mergeCell ref="A79:B79"/>
    <mergeCell ref="C48:C49"/>
    <mergeCell ref="G21:G30"/>
    <mergeCell ref="B1:C1"/>
    <mergeCell ref="E1:G1"/>
    <mergeCell ref="G8:G17"/>
    <mergeCell ref="G34:G43"/>
    <mergeCell ref="H50:H59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2" sqref="A12"/>
    </sheetView>
  </sheetViews>
  <sheetFormatPr defaultRowHeight="14.5" x14ac:dyDescent="0.35"/>
  <cols>
    <col min="1" max="2" width="16.1796875" bestFit="1" customWidth="1"/>
  </cols>
  <sheetData>
    <row r="1" spans="1:2" ht="15" thickBot="1" x14ac:dyDescent="0.4">
      <c r="A1" s="16" t="s">
        <v>21</v>
      </c>
      <c r="B1" s="16" t="s">
        <v>21</v>
      </c>
    </row>
    <row r="2" spans="1:2" x14ac:dyDescent="0.35">
      <c r="A2" s="17" t="s">
        <v>3</v>
      </c>
      <c r="B2" s="17" t="s">
        <v>114</v>
      </c>
    </row>
    <row r="3" spans="1:2" x14ac:dyDescent="0.35">
      <c r="A3" s="18" t="s">
        <v>4</v>
      </c>
      <c r="B3" s="18" t="s">
        <v>104</v>
      </c>
    </row>
    <row r="4" spans="1:2" x14ac:dyDescent="0.35">
      <c r="A4" s="18" t="s">
        <v>5</v>
      </c>
      <c r="B4" s="18" t="s">
        <v>115</v>
      </c>
    </row>
    <row r="5" spans="1:2" x14ac:dyDescent="0.35">
      <c r="A5" s="18" t="s">
        <v>6</v>
      </c>
      <c r="B5" s="18" t="s">
        <v>116</v>
      </c>
    </row>
    <row r="6" spans="1:2" x14ac:dyDescent="0.35">
      <c r="A6" s="18" t="s">
        <v>7</v>
      </c>
      <c r="B6" s="18" t="s">
        <v>117</v>
      </c>
    </row>
    <row r="7" spans="1:2" x14ac:dyDescent="0.35">
      <c r="A7" s="18" t="s">
        <v>8</v>
      </c>
      <c r="B7" s="18" t="s">
        <v>105</v>
      </c>
    </row>
    <row r="8" spans="1:2" x14ac:dyDescent="0.35">
      <c r="A8" s="18" t="s">
        <v>9</v>
      </c>
      <c r="B8" s="18" t="s">
        <v>118</v>
      </c>
    </row>
    <row r="9" spans="1:2" ht="15" thickBot="1" x14ac:dyDescent="0.4">
      <c r="A9" s="18" t="s">
        <v>10</v>
      </c>
      <c r="B9" s="18" t="s">
        <v>119</v>
      </c>
    </row>
    <row r="10" spans="1:2" x14ac:dyDescent="0.35">
      <c r="A10" s="17" t="s">
        <v>18</v>
      </c>
      <c r="B10" s="17" t="s">
        <v>18</v>
      </c>
    </row>
    <row r="11" spans="1:2" ht="15" thickBot="1" x14ac:dyDescent="0.4">
      <c r="A11" s="19" t="s">
        <v>19</v>
      </c>
      <c r="B11" s="19" t="s">
        <v>19</v>
      </c>
    </row>
  </sheetData>
  <sheetProtection algorithmName="SHA-512" hashValue="9Vi43n7Fsjy2hF+RHtfBS28BV1TiHp1qgejWJSBPTqfZqHA3v8OsJ7YIb9EYRvbkFjna7T9vK6bksG/fSKtP2Q==" saltValue="LmgiOrlyc4Mta/R2pvo0N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50" zoomScaleNormal="50" workbookViewId="0">
      <selection activeCell="A2" sqref="A2"/>
    </sheetView>
  </sheetViews>
  <sheetFormatPr defaultRowHeight="14.5" x14ac:dyDescent="0.35"/>
  <cols>
    <col min="1" max="1" width="23.54296875" style="4" bestFit="1" customWidth="1"/>
    <col min="2" max="2" width="24" style="4" bestFit="1" customWidth="1"/>
    <col min="3" max="3" width="33.1796875" style="4" bestFit="1" customWidth="1"/>
    <col min="4" max="4" width="42.81640625" style="2" bestFit="1" customWidth="1"/>
    <col min="5" max="5" width="16.26953125" style="2" customWidth="1"/>
    <col min="6" max="6" width="61" style="2" bestFit="1" customWidth="1"/>
    <col min="7" max="7" width="51.26953125" style="8" bestFit="1" customWidth="1"/>
    <col min="8" max="8" width="6" style="8" bestFit="1" customWidth="1"/>
    <col min="9" max="9" width="9.54296875" style="2" bestFit="1" customWidth="1"/>
    <col min="10" max="10" width="44.54296875" style="8" bestFit="1" customWidth="1"/>
    <col min="11" max="11" width="6" style="8" bestFit="1" customWidth="1"/>
    <col min="12" max="12" width="9.54296875" style="2" bestFit="1" customWidth="1"/>
    <col min="13" max="13" width="28.26953125" bestFit="1" customWidth="1"/>
  </cols>
  <sheetData>
    <row r="1" spans="1:12" x14ac:dyDescent="0.35">
      <c r="A1" s="158" t="s">
        <v>80</v>
      </c>
      <c r="B1" s="158" t="s">
        <v>15</v>
      </c>
      <c r="C1" s="159" t="s">
        <v>77</v>
      </c>
      <c r="D1" s="160" t="s">
        <v>79</v>
      </c>
      <c r="E1" s="50" t="s">
        <v>64</v>
      </c>
      <c r="F1" s="158" t="s">
        <v>49</v>
      </c>
      <c r="G1" s="161" t="s">
        <v>72</v>
      </c>
      <c r="H1" s="161" t="s">
        <v>0</v>
      </c>
      <c r="I1" s="161" t="s">
        <v>63</v>
      </c>
      <c r="J1" s="161" t="s">
        <v>73</v>
      </c>
      <c r="K1" s="161" t="s">
        <v>0</v>
      </c>
      <c r="L1" s="161" t="s">
        <v>63</v>
      </c>
    </row>
    <row r="2" spans="1:12" x14ac:dyDescent="0.35">
      <c r="B2" s="5"/>
      <c r="C2" s="5"/>
      <c r="D2" s="162">
        <f>IFERROR((G10+J12)/C2,0)</f>
        <v>0</v>
      </c>
      <c r="E2" s="5"/>
      <c r="F2" s="5"/>
      <c r="G2" s="163">
        <f>'DOMÁCNOSŤ POD'!F2</f>
        <v>0</v>
      </c>
      <c r="H2" s="30" t="s">
        <v>3</v>
      </c>
      <c r="I2" s="51">
        <f>'DOMÁCNOSŤ POD'!F4</f>
        <v>0</v>
      </c>
      <c r="J2" s="163">
        <f>'VZO POD'!I2</f>
        <v>0</v>
      </c>
      <c r="K2" s="30" t="s">
        <v>114</v>
      </c>
      <c r="L2" s="51">
        <f>'VZO POD'!I4</f>
        <v>0</v>
      </c>
    </row>
    <row r="3" spans="1:12" x14ac:dyDescent="0.35">
      <c r="G3" s="163">
        <f>'DOMÁCNOSŤ POD'!G2</f>
        <v>0</v>
      </c>
      <c r="H3" s="30" t="s">
        <v>4</v>
      </c>
      <c r="I3" s="51">
        <f>'DOMÁCNOSŤ POD'!G4</f>
        <v>0</v>
      </c>
      <c r="J3" s="163">
        <f>'VZO POD'!J2</f>
        <v>0</v>
      </c>
      <c r="K3" s="30" t="s">
        <v>104</v>
      </c>
      <c r="L3" s="51">
        <f>'VZO POD'!J4</f>
        <v>0</v>
      </c>
    </row>
    <row r="4" spans="1:12" x14ac:dyDescent="0.35">
      <c r="G4" s="163">
        <f>'DOMÁCNOSŤ POD'!H2</f>
        <v>0</v>
      </c>
      <c r="H4" s="30" t="s">
        <v>5</v>
      </c>
      <c r="I4" s="51">
        <f>'DOMÁCNOSŤ POD'!H4</f>
        <v>0</v>
      </c>
      <c r="J4" s="163">
        <f>'VZO POD'!K2</f>
        <v>0</v>
      </c>
      <c r="K4" s="30" t="s">
        <v>115</v>
      </c>
      <c r="L4" s="51">
        <f>'VZO POD'!K4</f>
        <v>0</v>
      </c>
    </row>
    <row r="5" spans="1:12" x14ac:dyDescent="0.35">
      <c r="G5" s="163">
        <f>'DOMÁCNOSŤ POD'!I2</f>
        <v>0</v>
      </c>
      <c r="H5" s="30" t="s">
        <v>6</v>
      </c>
      <c r="I5" s="51">
        <f>'DOMÁCNOSŤ POD'!I4</f>
        <v>0</v>
      </c>
      <c r="J5" s="163">
        <f>'VZO POD'!L2</f>
        <v>0</v>
      </c>
      <c r="K5" s="30" t="s">
        <v>116</v>
      </c>
      <c r="L5" s="51">
        <f>'VZO POD'!L4</f>
        <v>0</v>
      </c>
    </row>
    <row r="6" spans="1:12" x14ac:dyDescent="0.35">
      <c r="G6" s="163">
        <f>'DOMÁCNOSŤ POD'!J2</f>
        <v>0</v>
      </c>
      <c r="H6" s="30" t="s">
        <v>7</v>
      </c>
      <c r="I6" s="51">
        <f>'DOMÁCNOSŤ POD'!J4</f>
        <v>0</v>
      </c>
      <c r="J6" s="163">
        <f>'VZO POD'!M2</f>
        <v>0</v>
      </c>
      <c r="K6" s="30" t="s">
        <v>117</v>
      </c>
      <c r="L6" s="51">
        <f>'VZO POD'!M4</f>
        <v>0</v>
      </c>
    </row>
    <row r="7" spans="1:12" x14ac:dyDescent="0.35">
      <c r="G7" s="163">
        <f>'DOMÁCNOSŤ POD'!K2</f>
        <v>0</v>
      </c>
      <c r="H7" s="30" t="s">
        <v>8</v>
      </c>
      <c r="I7" s="51">
        <f>'DOMÁCNOSŤ POD'!K4</f>
        <v>0</v>
      </c>
      <c r="J7" s="163">
        <f>'VZO POD'!N2</f>
        <v>0</v>
      </c>
      <c r="K7" s="30" t="s">
        <v>105</v>
      </c>
      <c r="L7" s="51">
        <f>'VZO POD'!N4</f>
        <v>0</v>
      </c>
    </row>
    <row r="8" spans="1:12" x14ac:dyDescent="0.35">
      <c r="G8" s="163">
        <f>'DOMÁCNOSŤ POD'!L2</f>
        <v>0</v>
      </c>
      <c r="H8" s="30" t="s">
        <v>9</v>
      </c>
      <c r="I8" s="51">
        <f>'DOMÁCNOSŤ POD'!L4</f>
        <v>0</v>
      </c>
      <c r="J8" s="163">
        <f>'VZO POD'!O2</f>
        <v>0</v>
      </c>
      <c r="K8" s="30" t="s">
        <v>118</v>
      </c>
      <c r="L8" s="51">
        <f>'VZO POD'!O4</f>
        <v>0</v>
      </c>
    </row>
    <row r="9" spans="1:12" x14ac:dyDescent="0.35">
      <c r="G9" s="163">
        <f>'DOMÁCNOSŤ POD'!M2</f>
        <v>0</v>
      </c>
      <c r="H9" s="164" t="s">
        <v>10</v>
      </c>
      <c r="I9" s="165">
        <f>'DOMÁCNOSŤ POD'!M4</f>
        <v>0</v>
      </c>
      <c r="J9" s="163">
        <f>'VZO POD'!P2</f>
        <v>0</v>
      </c>
      <c r="K9" s="30" t="s">
        <v>119</v>
      </c>
      <c r="L9" s="51">
        <f>'VZO POD'!P4</f>
        <v>0</v>
      </c>
    </row>
    <row r="10" spans="1:12" x14ac:dyDescent="0.35">
      <c r="G10" s="166">
        <f>SUM(G2:G9)</f>
        <v>0</v>
      </c>
      <c r="H10" s="166" t="s">
        <v>120</v>
      </c>
      <c r="I10" s="2">
        <f>SUM(I2:I9)</f>
        <v>0</v>
      </c>
      <c r="J10" s="163">
        <f>'VZO POD'!Q2</f>
        <v>0</v>
      </c>
      <c r="K10" s="30" t="s">
        <v>18</v>
      </c>
      <c r="L10" s="51">
        <f>'VZO POD'!Q4</f>
        <v>0</v>
      </c>
    </row>
    <row r="11" spans="1:12" x14ac:dyDescent="0.35">
      <c r="J11" s="163">
        <f>'VZO POD'!R2</f>
        <v>0</v>
      </c>
      <c r="K11" s="30" t="s">
        <v>19</v>
      </c>
      <c r="L11" s="165">
        <f>'VZO POD'!R4</f>
        <v>0</v>
      </c>
    </row>
    <row r="12" spans="1:12" x14ac:dyDescent="0.35">
      <c r="J12" s="166">
        <f>SUM(J2:J11)</f>
        <v>0</v>
      </c>
      <c r="K12" s="166" t="s">
        <v>120</v>
      </c>
      <c r="L12" s="2">
        <f>SUM(L2:L11)</f>
        <v>0</v>
      </c>
    </row>
    <row r="13" spans="1:12" x14ac:dyDescent="0.35">
      <c r="J13" s="7"/>
    </row>
    <row r="14" spans="1:12" x14ac:dyDescent="0.35">
      <c r="J14" s="7"/>
    </row>
    <row r="15" spans="1:12" x14ac:dyDescent="0.35">
      <c r="J15" s="7"/>
    </row>
    <row r="16" spans="1:12" x14ac:dyDescent="0.35">
      <c r="J16" s="7"/>
    </row>
    <row r="17" spans="10:10" x14ac:dyDescent="0.35">
      <c r="J17" s="7"/>
    </row>
  </sheetData>
  <sheetProtection algorithmName="SHA-512" hashValue="4nWTqTy139auMIRtnVMaYrbBvG0XHRZgyyLQrEEO3VCr8Z5TT+uHTnWmeBTA/lI5nJb/s9Yl7zPf0UE/I7rmCQ==" saltValue="zMxL9W5OeyyqSGDNaARBrw==" spinCount="100000" sheet="1" objects="1" scenarios="1"/>
  <conditionalFormatting sqref="D2">
    <cfRule type="cellIs" dxfId="2" priority="3" operator="greaterThan">
      <formula>1</formula>
    </cfRule>
  </conditionalFormatting>
  <conditionalFormatting sqref="E2">
    <cfRule type="cellIs" dxfId="1" priority="2" operator="lessThan">
      <formula>$J$10</formula>
    </cfRule>
  </conditionalFormatting>
  <conditionalFormatting sqref="F2">
    <cfRule type="cellIs" dxfId="0" priority="1" operator="lessThan">
      <formula>$J$11</formula>
    </cfRule>
  </conditionalFormatting>
  <dataValidations count="9">
    <dataValidation type="decimal" operator="greaterThanOrEqual" showInputMessage="1" showErrorMessage="1" sqref="B2">
      <formula1>(G10+J12)</formula1>
    </dataValidation>
    <dataValidation type="decimal" operator="greaterThan" showInputMessage="1" showErrorMessage="1" sqref="C2">
      <formula1>(G10+J12)</formula1>
    </dataValidation>
    <dataValidation type="decimal" operator="greaterThanOrEqual" showInputMessage="1" showErrorMessage="1" sqref="E2">
      <formula1>J10</formula1>
    </dataValidation>
    <dataValidation type="decimal" operator="greaterThanOrEqual" showInputMessage="1" showErrorMessage="1" sqref="F2">
      <formula1>J11</formula1>
    </dataValidation>
    <dataValidation type="decimal" operator="lessThanOrEqual" showInputMessage="1" showErrorMessage="1" sqref="D2">
      <formula1>1</formula1>
    </dataValidation>
    <dataValidation operator="greaterThan" allowBlank="1" showInputMessage="1" showErrorMessage="1" sqref="J10:J1048576"/>
    <dataValidation type="decimal" operator="greaterThan" allowBlank="1" showInputMessage="1" showErrorMessage="1" sqref="M1:M1048576">
      <formula1>0.001</formula1>
    </dataValidation>
    <dataValidation type="decimal" operator="greaterThan" showInputMessage="1" showErrorMessage="1" sqref="B3:F1048576">
      <formula1>0.001</formula1>
    </dataValidation>
    <dataValidation type="textLength" operator="equal" showInputMessage="1" showErrorMessage="1" sqref="A2:A1048576">
      <formula1>20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zoomScale="55" zoomScaleNormal="55" workbookViewId="0">
      <selection activeCell="A2" sqref="A2"/>
    </sheetView>
  </sheetViews>
  <sheetFormatPr defaultColWidth="9.1796875" defaultRowHeight="14.5" x14ac:dyDescent="0.35"/>
  <cols>
    <col min="1" max="1" width="22.7265625" style="4" customWidth="1"/>
    <col min="2" max="2" width="25.54296875" style="6" customWidth="1"/>
    <col min="3" max="3" width="7.54296875" style="52" customWidth="1"/>
    <col min="4" max="4" width="3.26953125" style="20" customWidth="1"/>
    <col min="5" max="5" width="33.54296875" style="8" bestFit="1" customWidth="1"/>
    <col min="6" max="13" width="23.7265625" style="8" bestFit="1" customWidth="1"/>
  </cols>
  <sheetData>
    <row r="1" spans="1:13" s="2" customFormat="1" x14ac:dyDescent="0.35">
      <c r="A1" s="31" t="s">
        <v>44</v>
      </c>
      <c r="B1" s="31" t="s">
        <v>43</v>
      </c>
      <c r="C1" s="33" t="s">
        <v>0</v>
      </c>
      <c r="D1" s="36"/>
      <c r="E1" s="37" t="s">
        <v>34</v>
      </c>
      <c r="F1" s="38" t="s">
        <v>35</v>
      </c>
      <c r="G1" s="38" t="s">
        <v>36</v>
      </c>
      <c r="H1" s="38" t="s">
        <v>37</v>
      </c>
      <c r="I1" s="39" t="s">
        <v>38</v>
      </c>
      <c r="J1" s="38" t="s">
        <v>39</v>
      </c>
      <c r="K1" s="38" t="s">
        <v>40</v>
      </c>
      <c r="L1" s="38" t="s">
        <v>41</v>
      </c>
      <c r="M1" s="40" t="s">
        <v>42</v>
      </c>
    </row>
    <row r="2" spans="1:13" x14ac:dyDescent="0.35">
      <c r="B2" s="5"/>
      <c r="E2" s="123">
        <f>SUM($B$2:$B$1048576)</f>
        <v>0</v>
      </c>
      <c r="F2" s="124">
        <f>SUMIF($C$2:$C$1048576,TARIFY!A2,$B$2:$B$1048576)</f>
        <v>0</v>
      </c>
      <c r="G2" s="124">
        <f>SUMIF($C$2:$C$1048576,TARIFY!A3,$B$2:$B$1048576)</f>
        <v>0</v>
      </c>
      <c r="H2" s="124">
        <f>SUMIF($C$2:$C$1048576,TARIFY!A4,$B$2:$B$1048576)</f>
        <v>0</v>
      </c>
      <c r="I2" s="124">
        <f>SUMIF($C$2:$C$1048576,TARIFY!A5,$B$2:$B$1048576)</f>
        <v>0</v>
      </c>
      <c r="J2" s="124">
        <f>SUMIF($C$2:$C$1048576,TARIFY!A6,$B$2:$B$1048576)</f>
        <v>0</v>
      </c>
      <c r="K2" s="124">
        <f>SUMIF($C$2:$C$1048576,TARIFY!A7,$B$2:$B$1048576)</f>
        <v>0</v>
      </c>
      <c r="L2" s="124">
        <f>SUMIF($C$2:$C$1048576,TARIFY!A8,$B$2:$B$1048576)</f>
        <v>0</v>
      </c>
      <c r="M2" s="125">
        <f>SUMIF($C$2:$C$1048576,TARIFY!A9,$B$2:$B$1048576)</f>
        <v>0</v>
      </c>
    </row>
    <row r="3" spans="1:13" x14ac:dyDescent="0.35">
      <c r="B3" s="5"/>
      <c r="E3" s="13"/>
      <c r="F3" s="41" t="s">
        <v>53</v>
      </c>
      <c r="G3" s="41" t="s">
        <v>54</v>
      </c>
      <c r="H3" s="41" t="s">
        <v>55</v>
      </c>
      <c r="I3" s="41" t="s">
        <v>56</v>
      </c>
      <c r="J3" s="41" t="s">
        <v>57</v>
      </c>
      <c r="K3" s="41" t="s">
        <v>58</v>
      </c>
      <c r="L3" s="41" t="s">
        <v>59</v>
      </c>
      <c r="M3" s="42" t="s">
        <v>60</v>
      </c>
    </row>
    <row r="4" spans="1:13" ht="15" thickBot="1" x14ac:dyDescent="0.4">
      <c r="B4" s="5"/>
      <c r="E4" s="43"/>
      <c r="F4" s="126">
        <f>COUNTIF(C:C,TARIFY!A2)</f>
        <v>0</v>
      </c>
      <c r="G4" s="126">
        <f>COUNTIF(C:C,TARIFY!A3)</f>
        <v>0</v>
      </c>
      <c r="H4" s="126">
        <f>COUNTIF(C:C,TARIFY!A4)</f>
        <v>0</v>
      </c>
      <c r="I4" s="126">
        <f>COUNTIF(C:C,TARIFY!A5)</f>
        <v>0</v>
      </c>
      <c r="J4" s="126">
        <f>COUNTIF(C:C,TARIFY!A6)</f>
        <v>0</v>
      </c>
      <c r="K4" s="126">
        <f>COUNTIF(C:C,TARIFY!A7)</f>
        <v>0</v>
      </c>
      <c r="L4" s="126">
        <f>COUNTIF(C:C,TARIFY!A8)</f>
        <v>0</v>
      </c>
      <c r="M4" s="127">
        <f>COUNTIF(C:C,TARIFY!A9)</f>
        <v>0</v>
      </c>
    </row>
    <row r="5" spans="1:13" x14ac:dyDescent="0.35">
      <c r="B5" s="5"/>
    </row>
    <row r="6" spans="1:13" x14ac:dyDescent="0.35">
      <c r="B6" s="5"/>
    </row>
    <row r="7" spans="1:13" x14ac:dyDescent="0.35">
      <c r="B7" s="5"/>
    </row>
    <row r="8" spans="1:13" x14ac:dyDescent="0.35">
      <c r="B8" s="5"/>
    </row>
    <row r="9" spans="1:13" x14ac:dyDescent="0.35">
      <c r="B9" s="5"/>
    </row>
    <row r="10" spans="1:13" x14ac:dyDescent="0.35">
      <c r="B10" s="5"/>
    </row>
    <row r="11" spans="1:13" x14ac:dyDescent="0.35">
      <c r="B11" s="5"/>
    </row>
    <row r="12" spans="1:13" x14ac:dyDescent="0.35">
      <c r="B12" s="5"/>
    </row>
    <row r="13" spans="1:13" x14ac:dyDescent="0.35">
      <c r="B13" s="5"/>
    </row>
    <row r="14" spans="1:13" x14ac:dyDescent="0.35">
      <c r="B14" s="5"/>
    </row>
    <row r="15" spans="1:13" x14ac:dyDescent="0.35">
      <c r="B15" s="5"/>
    </row>
    <row r="16" spans="1:13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5"/>
    </row>
    <row r="21" spans="2:2" x14ac:dyDescent="0.35">
      <c r="B21" s="5"/>
    </row>
    <row r="22" spans="2:2" x14ac:dyDescent="0.35">
      <c r="B22" s="5"/>
    </row>
    <row r="23" spans="2:2" x14ac:dyDescent="0.35">
      <c r="B23" s="5"/>
    </row>
    <row r="24" spans="2:2" x14ac:dyDescent="0.35">
      <c r="B24" s="5"/>
    </row>
    <row r="25" spans="2:2" x14ac:dyDescent="0.35">
      <c r="B25" s="5"/>
    </row>
    <row r="26" spans="2:2" x14ac:dyDescent="0.35">
      <c r="B26" s="5"/>
    </row>
    <row r="27" spans="2:2" x14ac:dyDescent="0.35">
      <c r="B27" s="5"/>
    </row>
    <row r="28" spans="2:2" x14ac:dyDescent="0.35">
      <c r="B28" s="5"/>
    </row>
    <row r="29" spans="2:2" x14ac:dyDescent="0.35">
      <c r="B29" s="5"/>
    </row>
    <row r="30" spans="2:2" x14ac:dyDescent="0.35">
      <c r="B30" s="5"/>
    </row>
    <row r="31" spans="2:2" x14ac:dyDescent="0.35">
      <c r="B31" s="5"/>
    </row>
    <row r="32" spans="2:2" x14ac:dyDescent="0.35">
      <c r="B32" s="5"/>
    </row>
    <row r="33" spans="2:2" x14ac:dyDescent="0.35">
      <c r="B33" s="5"/>
    </row>
    <row r="34" spans="2:2" x14ac:dyDescent="0.35">
      <c r="B34" s="5"/>
    </row>
    <row r="35" spans="2:2" x14ac:dyDescent="0.35">
      <c r="B35" s="5"/>
    </row>
    <row r="36" spans="2:2" x14ac:dyDescent="0.35">
      <c r="B36" s="5"/>
    </row>
    <row r="37" spans="2:2" x14ac:dyDescent="0.35">
      <c r="B37" s="5"/>
    </row>
    <row r="38" spans="2:2" x14ac:dyDescent="0.35">
      <c r="B38" s="5"/>
    </row>
    <row r="39" spans="2:2" x14ac:dyDescent="0.35">
      <c r="B39" s="5"/>
    </row>
    <row r="40" spans="2:2" x14ac:dyDescent="0.35">
      <c r="B40" s="5"/>
    </row>
    <row r="41" spans="2:2" x14ac:dyDescent="0.35">
      <c r="B41" s="5"/>
    </row>
    <row r="42" spans="2:2" x14ac:dyDescent="0.35">
      <c r="B42" s="5"/>
    </row>
    <row r="43" spans="2:2" x14ac:dyDescent="0.35">
      <c r="B43" s="5"/>
    </row>
    <row r="44" spans="2:2" x14ac:dyDescent="0.35">
      <c r="B44" s="5"/>
    </row>
    <row r="45" spans="2:2" x14ac:dyDescent="0.35">
      <c r="B45" s="5"/>
    </row>
    <row r="46" spans="2:2" x14ac:dyDescent="0.35">
      <c r="B46" s="5"/>
    </row>
    <row r="47" spans="2:2" x14ac:dyDescent="0.35">
      <c r="B47" s="5"/>
    </row>
    <row r="48" spans="2:2" x14ac:dyDescent="0.35">
      <c r="B48" s="5"/>
    </row>
    <row r="49" spans="2:2" x14ac:dyDescent="0.35">
      <c r="B49" s="5"/>
    </row>
    <row r="50" spans="2:2" x14ac:dyDescent="0.35">
      <c r="B50" s="5"/>
    </row>
    <row r="51" spans="2:2" x14ac:dyDescent="0.35">
      <c r="B51" s="5"/>
    </row>
    <row r="52" spans="2:2" x14ac:dyDescent="0.35">
      <c r="B52" s="5"/>
    </row>
    <row r="53" spans="2:2" x14ac:dyDescent="0.35">
      <c r="B53" s="5"/>
    </row>
    <row r="54" spans="2:2" x14ac:dyDescent="0.35">
      <c r="B54" s="5"/>
    </row>
    <row r="55" spans="2:2" x14ac:dyDescent="0.35">
      <c r="B55" s="5"/>
    </row>
    <row r="56" spans="2:2" x14ac:dyDescent="0.35">
      <c r="B56" s="5"/>
    </row>
    <row r="57" spans="2:2" x14ac:dyDescent="0.35">
      <c r="B57" s="5"/>
    </row>
    <row r="58" spans="2:2" x14ac:dyDescent="0.35">
      <c r="B58" s="5"/>
    </row>
    <row r="59" spans="2:2" x14ac:dyDescent="0.35">
      <c r="B59" s="5"/>
    </row>
    <row r="60" spans="2:2" x14ac:dyDescent="0.35">
      <c r="B60" s="5"/>
    </row>
    <row r="61" spans="2:2" x14ac:dyDescent="0.35">
      <c r="B61" s="5"/>
    </row>
    <row r="62" spans="2:2" x14ac:dyDescent="0.35">
      <c r="B62" s="5"/>
    </row>
    <row r="63" spans="2:2" x14ac:dyDescent="0.35">
      <c r="B63" s="5"/>
    </row>
    <row r="64" spans="2:2" x14ac:dyDescent="0.35">
      <c r="B64" s="5"/>
    </row>
    <row r="65" spans="2:2" x14ac:dyDescent="0.35">
      <c r="B65" s="5"/>
    </row>
    <row r="66" spans="2:2" x14ac:dyDescent="0.35">
      <c r="B66" s="5"/>
    </row>
    <row r="67" spans="2:2" x14ac:dyDescent="0.35">
      <c r="B67" s="5"/>
    </row>
    <row r="68" spans="2:2" x14ac:dyDescent="0.35">
      <c r="B68" s="5"/>
    </row>
    <row r="69" spans="2:2" x14ac:dyDescent="0.35">
      <c r="B69" s="5"/>
    </row>
    <row r="70" spans="2:2" x14ac:dyDescent="0.35">
      <c r="B70" s="5"/>
    </row>
    <row r="71" spans="2:2" x14ac:dyDescent="0.35">
      <c r="B71" s="5"/>
    </row>
    <row r="72" spans="2:2" x14ac:dyDescent="0.35">
      <c r="B72" s="5"/>
    </row>
    <row r="73" spans="2:2" x14ac:dyDescent="0.35">
      <c r="B73" s="5"/>
    </row>
    <row r="74" spans="2:2" x14ac:dyDescent="0.35">
      <c r="B74" s="5"/>
    </row>
    <row r="75" spans="2:2" x14ac:dyDescent="0.35">
      <c r="B75" s="5"/>
    </row>
    <row r="76" spans="2:2" x14ac:dyDescent="0.35">
      <c r="B76" s="5"/>
    </row>
    <row r="77" spans="2:2" x14ac:dyDescent="0.35">
      <c r="B77" s="5"/>
    </row>
    <row r="78" spans="2:2" x14ac:dyDescent="0.35">
      <c r="B78" s="5"/>
    </row>
    <row r="79" spans="2:2" x14ac:dyDescent="0.35">
      <c r="B79" s="5"/>
    </row>
    <row r="80" spans="2:2" x14ac:dyDescent="0.35">
      <c r="B80" s="5"/>
    </row>
    <row r="81" spans="2:2" x14ac:dyDescent="0.35">
      <c r="B81" s="5"/>
    </row>
    <row r="82" spans="2:2" x14ac:dyDescent="0.35">
      <c r="B82" s="5"/>
    </row>
    <row r="83" spans="2:2" x14ac:dyDescent="0.35">
      <c r="B83" s="5"/>
    </row>
    <row r="84" spans="2:2" x14ac:dyDescent="0.35">
      <c r="B84" s="5"/>
    </row>
    <row r="85" spans="2:2" x14ac:dyDescent="0.35">
      <c r="B85" s="5"/>
    </row>
    <row r="86" spans="2:2" x14ac:dyDescent="0.35">
      <c r="B86" s="5"/>
    </row>
    <row r="87" spans="2:2" x14ac:dyDescent="0.35">
      <c r="B87" s="5"/>
    </row>
    <row r="88" spans="2:2" x14ac:dyDescent="0.35">
      <c r="B88" s="5"/>
    </row>
    <row r="89" spans="2:2" x14ac:dyDescent="0.35">
      <c r="B89" s="5"/>
    </row>
    <row r="90" spans="2:2" x14ac:dyDescent="0.35">
      <c r="B90" s="5"/>
    </row>
    <row r="91" spans="2:2" x14ac:dyDescent="0.35">
      <c r="B91" s="5"/>
    </row>
    <row r="92" spans="2:2" x14ac:dyDescent="0.35">
      <c r="B92" s="5"/>
    </row>
    <row r="93" spans="2:2" x14ac:dyDescent="0.35">
      <c r="B93" s="5"/>
    </row>
    <row r="94" spans="2:2" x14ac:dyDescent="0.35">
      <c r="B94" s="5"/>
    </row>
    <row r="95" spans="2:2" x14ac:dyDescent="0.35">
      <c r="B95" s="5"/>
    </row>
    <row r="96" spans="2:2" x14ac:dyDescent="0.35">
      <c r="B96" s="5"/>
    </row>
    <row r="97" spans="2:2" x14ac:dyDescent="0.35">
      <c r="B97" s="5"/>
    </row>
    <row r="98" spans="2:2" x14ac:dyDescent="0.35">
      <c r="B98" s="5"/>
    </row>
    <row r="99" spans="2:2" x14ac:dyDescent="0.35">
      <c r="B99" s="5"/>
    </row>
    <row r="100" spans="2:2" x14ac:dyDescent="0.35">
      <c r="B100" s="5"/>
    </row>
    <row r="101" spans="2:2" x14ac:dyDescent="0.35">
      <c r="B101" s="5"/>
    </row>
    <row r="102" spans="2:2" x14ac:dyDescent="0.35">
      <c r="B102" s="5"/>
    </row>
    <row r="103" spans="2:2" x14ac:dyDescent="0.35">
      <c r="B103" s="5"/>
    </row>
    <row r="104" spans="2:2" x14ac:dyDescent="0.35">
      <c r="B104" s="5"/>
    </row>
    <row r="105" spans="2:2" x14ac:dyDescent="0.35">
      <c r="B105" s="5"/>
    </row>
    <row r="106" spans="2:2" x14ac:dyDescent="0.35">
      <c r="B106" s="5"/>
    </row>
    <row r="107" spans="2:2" x14ac:dyDescent="0.35">
      <c r="B107" s="5"/>
    </row>
    <row r="108" spans="2:2" x14ac:dyDescent="0.35">
      <c r="B108" s="5"/>
    </row>
    <row r="109" spans="2:2" x14ac:dyDescent="0.35">
      <c r="B109" s="5"/>
    </row>
  </sheetData>
  <sheetProtection algorithmName="SHA-512" hashValue="LJEmvjlnyIxMixb4pGfbvx9pEk4sQWotUOW79c1CLTXmP7bbD0yuS2vmHIuX5FyoupLEsSDYa04j38HVgX8sPg==" saltValue="o8tBIjJYU8GuBYnEwKNsXQ==" spinCount="100000" sheet="1" objects="1" scenarios="1"/>
  <dataValidations count="3">
    <dataValidation type="textLength" operator="equal" allowBlank="1" showInputMessage="1" showErrorMessage="1" sqref="A2:A1048576">
      <formula1>20</formula1>
    </dataValidation>
    <dataValidation type="decimal" operator="greaterThan" allowBlank="1" showInputMessage="1" showErrorMessage="1" sqref="B2:B1048576">
      <formula1>0.001</formula1>
    </dataValidation>
    <dataValidation type="list" allowBlank="1" showInputMessage="1" showErrorMessage="1" sqref="D2:D1048576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TARIFY!$A$2:$A$9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37" zoomScaleNormal="37" workbookViewId="0">
      <selection activeCell="A2" sqref="A2"/>
    </sheetView>
  </sheetViews>
  <sheetFormatPr defaultRowHeight="14.5" x14ac:dyDescent="0.35"/>
  <cols>
    <col min="1" max="1" width="23" style="4" bestFit="1" customWidth="1"/>
    <col min="2" max="2" width="25.54296875" style="4" customWidth="1"/>
    <col min="3" max="3" width="7.54296875" style="52" customWidth="1"/>
    <col min="4" max="4" width="46.81640625" style="4" customWidth="1"/>
    <col min="5" max="5" width="39.54296875" style="11" customWidth="1"/>
    <col min="6" max="6" width="14.81640625" style="10" customWidth="1"/>
    <col min="7" max="7" width="3" style="35" customWidth="1"/>
    <col min="8" max="8" width="28" bestFit="1" customWidth="1"/>
    <col min="9" max="16" width="28" customWidth="1"/>
    <col min="17" max="17" width="23.453125" bestFit="1" customWidth="1"/>
    <col min="18" max="18" width="24.453125" bestFit="1" customWidth="1"/>
    <col min="19" max="19" width="12" bestFit="1" customWidth="1"/>
    <col min="20" max="20" width="13.1796875" bestFit="1" customWidth="1"/>
  </cols>
  <sheetData>
    <row r="1" spans="1:18" s="2" customFormat="1" x14ac:dyDescent="0.35">
      <c r="A1" s="32" t="s">
        <v>14</v>
      </c>
      <c r="B1" s="33" t="s">
        <v>43</v>
      </c>
      <c r="C1" s="33" t="s">
        <v>0</v>
      </c>
      <c r="D1" s="33" t="s">
        <v>46</v>
      </c>
      <c r="E1" s="32" t="s">
        <v>45</v>
      </c>
      <c r="F1" s="32" t="s">
        <v>47</v>
      </c>
      <c r="G1" s="34"/>
      <c r="H1" s="186" t="s">
        <v>48</v>
      </c>
      <c r="I1" s="189" t="s">
        <v>96</v>
      </c>
      <c r="J1" s="189" t="s">
        <v>97</v>
      </c>
      <c r="K1" s="189" t="s">
        <v>98</v>
      </c>
      <c r="L1" s="189" t="s">
        <v>99</v>
      </c>
      <c r="M1" s="189" t="s">
        <v>100</v>
      </c>
      <c r="N1" s="189" t="s">
        <v>101</v>
      </c>
      <c r="O1" s="189" t="s">
        <v>102</v>
      </c>
      <c r="P1" s="189" t="s">
        <v>103</v>
      </c>
      <c r="Q1" s="189" t="s">
        <v>61</v>
      </c>
      <c r="R1" s="190" t="s">
        <v>62</v>
      </c>
    </row>
    <row r="2" spans="1:18" x14ac:dyDescent="0.35">
      <c r="B2" s="5"/>
      <c r="H2" s="185">
        <f>SUM(B2:B1048576)</f>
        <v>0</v>
      </c>
      <c r="I2" s="154">
        <f>SUMIF($C$2:$C$1048576,TARIFY!$B$2,$B$2:$B$1048576)</f>
        <v>0</v>
      </c>
      <c r="J2" s="154">
        <f>SUMIF($C$2:$C$1048576,TARIFY!$B$3,$B$2:$B$1048576)</f>
        <v>0</v>
      </c>
      <c r="K2" s="154">
        <f>SUMIF($C$2:$C$1048576,TARIFY!$B$4,$B$2:$B$1048576)</f>
        <v>0</v>
      </c>
      <c r="L2" s="154">
        <f>SUMIF($C$2:$C$1048576,TARIFY!$B$5,$B$2:$B$1048576)</f>
        <v>0</v>
      </c>
      <c r="M2" s="154">
        <f>SUMIF($C$2:$C$1048576,TARIFY!$B$6,$B$2:$B$1048576)</f>
        <v>0</v>
      </c>
      <c r="N2" s="154">
        <f>SUMIF($C$2:$C$1048576,TARIFY!$B$7,$B$2:$B$1048576)</f>
        <v>0</v>
      </c>
      <c r="O2" s="154">
        <f>SUMIF($C$2:$C$1048576,TARIFY!$B$8,$B$2:$B$1048576)</f>
        <v>0</v>
      </c>
      <c r="P2" s="154">
        <f>SUMIF($C$2:$C$1048576,TARIFY!$B$9,$B$2:$B$1048576)</f>
        <v>0</v>
      </c>
      <c r="Q2" s="154">
        <f>SUMIF($C$2:$C$1048576,TARIFY!$B$10,$B$2:$B$1048576)</f>
        <v>0</v>
      </c>
      <c r="R2" s="155">
        <f>SUMIF($C$2:$C$1048576,TARIFY!$B$11,$B$2:$B$1048576)</f>
        <v>0</v>
      </c>
    </row>
    <row r="3" spans="1:18" x14ac:dyDescent="0.35">
      <c r="B3" s="5"/>
      <c r="H3" s="183"/>
      <c r="I3" s="187" t="s">
        <v>106</v>
      </c>
      <c r="J3" s="187" t="s">
        <v>107</v>
      </c>
      <c r="K3" s="187" t="s">
        <v>108</v>
      </c>
      <c r="L3" s="187" t="s">
        <v>109</v>
      </c>
      <c r="M3" s="187" t="s">
        <v>110</v>
      </c>
      <c r="N3" s="187" t="s">
        <v>111</v>
      </c>
      <c r="O3" s="187" t="s">
        <v>112</v>
      </c>
      <c r="P3" s="187" t="s">
        <v>113</v>
      </c>
      <c r="Q3" s="187" t="s">
        <v>51</v>
      </c>
      <c r="R3" s="188" t="s">
        <v>52</v>
      </c>
    </row>
    <row r="4" spans="1:18" ht="15" thickBot="1" x14ac:dyDescent="0.4">
      <c r="B4" s="5"/>
      <c r="H4" s="184"/>
      <c r="I4" s="156">
        <f>COUNTIF(C:C,TARIFY!$B$2)</f>
        <v>0</v>
      </c>
      <c r="J4" s="156">
        <f>COUNTIF(C:C,TARIFY!$B$3)</f>
        <v>0</v>
      </c>
      <c r="K4" s="156">
        <f>COUNTIF(C:C,TARIFY!$B$4)</f>
        <v>0</v>
      </c>
      <c r="L4" s="156">
        <f>COUNTIF(C:C,TARIFY!$B$5)</f>
        <v>0</v>
      </c>
      <c r="M4" s="156">
        <f>COUNTIF(C:C,TARIFY!$B$6)</f>
        <v>0</v>
      </c>
      <c r="N4" s="156">
        <f>COUNTIF(C:C,TARIFY!$B$7)</f>
        <v>0</v>
      </c>
      <c r="O4" s="156">
        <f>COUNTIF(C:C,TARIFY!$B$8)</f>
        <v>0</v>
      </c>
      <c r="P4" s="156">
        <f>COUNTIF(C:C,TARIFY!$B$9)</f>
        <v>0</v>
      </c>
      <c r="Q4" s="156">
        <f>COUNTIF(C:C,TARIFY!$B$10)</f>
        <v>0</v>
      </c>
      <c r="R4" s="157">
        <f>COUNTIF(C:C,TARIFY!$B$11)</f>
        <v>0</v>
      </c>
    </row>
    <row r="5" spans="1:18" x14ac:dyDescent="0.35">
      <c r="B5" s="5"/>
    </row>
    <row r="6" spans="1:18" x14ac:dyDescent="0.35">
      <c r="B6" s="5"/>
    </row>
    <row r="7" spans="1:18" x14ac:dyDescent="0.35">
      <c r="B7" s="5"/>
    </row>
    <row r="8" spans="1:18" x14ac:dyDescent="0.35">
      <c r="B8" s="5"/>
    </row>
    <row r="9" spans="1:18" x14ac:dyDescent="0.35">
      <c r="B9" s="5"/>
    </row>
    <row r="10" spans="1:18" x14ac:dyDescent="0.35">
      <c r="B10" s="5"/>
    </row>
    <row r="11" spans="1:18" x14ac:dyDescent="0.35">
      <c r="B11" s="5"/>
    </row>
    <row r="12" spans="1:18" x14ac:dyDescent="0.35">
      <c r="B12" s="5"/>
    </row>
    <row r="13" spans="1:18" x14ac:dyDescent="0.35">
      <c r="B13" s="5"/>
    </row>
    <row r="14" spans="1:18" x14ac:dyDescent="0.35">
      <c r="B14" s="5"/>
    </row>
    <row r="15" spans="1:18" x14ac:dyDescent="0.35">
      <c r="B15" s="5"/>
    </row>
    <row r="16" spans="1:18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5"/>
    </row>
    <row r="21" spans="2:2" x14ac:dyDescent="0.35">
      <c r="B21" s="5"/>
    </row>
    <row r="22" spans="2:2" x14ac:dyDescent="0.35">
      <c r="B22" s="5"/>
    </row>
    <row r="23" spans="2:2" x14ac:dyDescent="0.35">
      <c r="B23" s="5"/>
    </row>
    <row r="24" spans="2:2" x14ac:dyDescent="0.35">
      <c r="B24" s="5"/>
    </row>
    <row r="25" spans="2:2" x14ac:dyDescent="0.35">
      <c r="B25" s="5"/>
    </row>
    <row r="26" spans="2:2" x14ac:dyDescent="0.35">
      <c r="B26" s="5"/>
    </row>
    <row r="27" spans="2:2" x14ac:dyDescent="0.35">
      <c r="B27" s="5"/>
    </row>
    <row r="28" spans="2:2" x14ac:dyDescent="0.35">
      <c r="B28" s="5"/>
    </row>
    <row r="29" spans="2:2" x14ac:dyDescent="0.35">
      <c r="B29" s="5"/>
    </row>
    <row r="30" spans="2:2" x14ac:dyDescent="0.35">
      <c r="B30" s="5"/>
    </row>
    <row r="31" spans="2:2" x14ac:dyDescent="0.35">
      <c r="B31" s="5"/>
    </row>
    <row r="32" spans="2:2" x14ac:dyDescent="0.35">
      <c r="B32" s="5"/>
    </row>
    <row r="33" spans="2:2" x14ac:dyDescent="0.35">
      <c r="B33" s="5"/>
    </row>
  </sheetData>
  <sheetProtection algorithmName="SHA-512" hashValue="rqJik9MNpyHLBsbw4YNpNCZSsXQOAq4UNuHC5bFjlWhh0adAaPVSzRex+MBdLLXW+sJ7NI/cvASdvEkSvXKTFA==" saltValue="AQQTLEh79e+ydiiguRU/BQ==" spinCount="100000" sheet="1" objects="1" scenarios="1"/>
  <dataValidations count="3">
    <dataValidation type="whole" operator="lessThan" allowBlank="1" showInputMessage="1" showErrorMessage="1" sqref="F2:G1048576">
      <formula1>99999999</formula1>
    </dataValidation>
    <dataValidation type="decimal" operator="greaterThan" allowBlank="1" showInputMessage="1" showErrorMessage="1" sqref="B2:B1048576">
      <formula1>0.001</formula1>
    </dataValidation>
    <dataValidation type="textLength" operator="equal" allowBlank="1" showInputMessage="1" showErrorMessage="1" sqref="A1:A1048576">
      <formula1>20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TARIFY!$B$2:$B$11</xm:f>
          </x14:formula1>
          <xm:sqref>C2:C1048576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ŽIADOSŤ</vt:lpstr>
      <vt:lpstr>TARIFY</vt:lpstr>
      <vt:lpstr>NÁTOK LDS</vt:lpstr>
      <vt:lpstr>DOMÁCNOSŤ POD</vt:lpstr>
      <vt:lpstr>VZO POD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Polak Milan</dc:creator>
  <cp:lastModifiedBy>Glasa Daniel</cp:lastModifiedBy>
  <dcterms:created xsi:type="dcterms:W3CDTF">2025-01-15T09:21:55Z</dcterms:created>
  <dcterms:modified xsi:type="dcterms:W3CDTF">2025-02-24T13:18:42Z</dcterms:modified>
</cp:coreProperties>
</file>