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to_zošit" defaultThemeVersion="124226"/>
  <workbookProtection workbookPassword="E7CD" lockStructure="1"/>
  <bookViews>
    <workbookView xWindow="240" yWindow="105" windowWidth="13290" windowHeight="8010"/>
  </bookViews>
  <sheets>
    <sheet name="Legenda" sheetId="9" r:id="rId1"/>
    <sheet name="A" sheetId="6" r:id="rId2"/>
    <sheet name="B" sheetId="7" r:id="rId3"/>
  </sheets>
  <definedNames>
    <definedName name="_xlnm._FilterDatabase" localSheetId="1" hidden="1">A!$B$8:$O$187</definedName>
    <definedName name="_xlnm._FilterDatabase" localSheetId="2" hidden="1">B!$B$9:$O$217</definedName>
    <definedName name="cisla">B!$F$160:$K$160</definedName>
    <definedName name="cislo">B!$F$160</definedName>
    <definedName name="Diskontna_miera">A!$F$12</definedName>
    <definedName name="Diskontna_miera_2">B!$F$12</definedName>
    <definedName name="IQ_ADDIN" hidden="1">"AUTO"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CH" hidden="1">110000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41178.6721296296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A!$A$1:$P$136</definedName>
    <definedName name="_xlnm.Print_Area" localSheetId="2">B!$A$1:$O$265</definedName>
    <definedName name="_xlnm.Print_Area" localSheetId="0">Legenda!$A$1:$O$22</definedName>
    <definedName name="pole">B!$F$160:$K$164</definedName>
  </definedNames>
  <calcPr calcId="145621"/>
</workbook>
</file>

<file path=xl/calcChain.xml><?xml version="1.0" encoding="utf-8"?>
<calcChain xmlns="http://schemas.openxmlformats.org/spreadsheetml/2006/main">
  <c r="F17" i="7" l="1"/>
  <c r="G17" i="7" s="1"/>
  <c r="H17" i="7" s="1"/>
  <c r="I17" i="7" s="1"/>
  <c r="J17" i="7" s="1"/>
  <c r="K17" i="7" s="1"/>
  <c r="L17" i="7" s="1"/>
  <c r="M17" i="7" s="1"/>
  <c r="N17" i="7" s="1"/>
  <c r="O17" i="7" s="1"/>
  <c r="F14" i="6" l="1"/>
  <c r="G14" i="6" s="1"/>
  <c r="H14" i="6" s="1"/>
  <c r="I14" i="6" s="1"/>
  <c r="J14" i="6" s="1"/>
  <c r="K14" i="6" s="1"/>
  <c r="L14" i="6" s="1"/>
  <c r="M14" i="6" s="1"/>
  <c r="N14" i="6" s="1"/>
  <c r="O14" i="6" s="1"/>
  <c r="L20" i="7" l="1"/>
  <c r="L26" i="7" s="1"/>
  <c r="K20" i="7"/>
  <c r="K26" i="7" s="1"/>
  <c r="J20" i="7"/>
  <c r="J26" i="7" s="1"/>
  <c r="I20" i="7"/>
  <c r="I26" i="7" s="1"/>
  <c r="H20" i="7"/>
  <c r="H26" i="7" s="1"/>
  <c r="G20" i="7"/>
  <c r="G26" i="7" s="1"/>
  <c r="F20" i="7"/>
  <c r="F26" i="7" s="1"/>
  <c r="L98" i="7"/>
  <c r="L104" i="7" s="1"/>
  <c r="K98" i="7"/>
  <c r="K104" i="7" s="1"/>
  <c r="J98" i="7"/>
  <c r="J104" i="7" s="1"/>
  <c r="I98" i="7"/>
  <c r="I104" i="7" s="1"/>
  <c r="H98" i="7"/>
  <c r="H104" i="7" s="1"/>
  <c r="G98" i="7"/>
  <c r="G104" i="7" s="1"/>
  <c r="F98" i="7"/>
  <c r="F104" i="7" s="1"/>
  <c r="L17" i="6"/>
  <c r="L23" i="6" s="1"/>
  <c r="K17" i="6"/>
  <c r="K23" i="6" s="1"/>
  <c r="J17" i="6"/>
  <c r="J23" i="6" s="1"/>
  <c r="I17" i="6"/>
  <c r="I23" i="6" s="1"/>
  <c r="H17" i="6"/>
  <c r="H23" i="6" s="1"/>
  <c r="G17" i="6"/>
  <c r="G23" i="6" s="1"/>
  <c r="F17" i="6"/>
  <c r="F23" i="6" s="1"/>
  <c r="O220" i="7"/>
  <c r="N220" i="7"/>
  <c r="M220" i="7"/>
  <c r="L220" i="7"/>
  <c r="K220" i="7"/>
  <c r="J220" i="7"/>
  <c r="I220" i="7"/>
  <c r="H220" i="7"/>
  <c r="G220" i="7"/>
  <c r="F220" i="7"/>
  <c r="O139" i="6"/>
  <c r="N139" i="6"/>
  <c r="M139" i="6"/>
  <c r="L139" i="6"/>
  <c r="K139" i="6"/>
  <c r="J139" i="6"/>
  <c r="I139" i="6"/>
  <c r="H139" i="6"/>
  <c r="G139" i="6"/>
  <c r="F139" i="6"/>
  <c r="O142" i="7" l="1"/>
  <c r="N142" i="7"/>
  <c r="M142" i="7"/>
  <c r="L142" i="7"/>
  <c r="K142" i="7"/>
  <c r="J142" i="7"/>
  <c r="I142" i="7"/>
  <c r="H142" i="7"/>
  <c r="G142" i="7"/>
  <c r="F142" i="7"/>
  <c r="L113" i="7"/>
  <c r="K113" i="7"/>
  <c r="J113" i="7"/>
  <c r="I113" i="7"/>
  <c r="H113" i="7"/>
  <c r="G113" i="7"/>
  <c r="F113" i="7"/>
  <c r="O113" i="7"/>
  <c r="L35" i="7"/>
  <c r="K35" i="7"/>
  <c r="J35" i="7"/>
  <c r="I35" i="7"/>
  <c r="H35" i="7"/>
  <c r="G35" i="7"/>
  <c r="F35" i="7"/>
  <c r="O35" i="7"/>
  <c r="O64" i="7"/>
  <c r="N64" i="7"/>
  <c r="M64" i="7"/>
  <c r="L64" i="7"/>
  <c r="K64" i="7"/>
  <c r="J64" i="7"/>
  <c r="I64" i="7"/>
  <c r="H64" i="7"/>
  <c r="G64" i="7"/>
  <c r="F64" i="7"/>
  <c r="O61" i="6"/>
  <c r="N61" i="6"/>
  <c r="M61" i="6"/>
  <c r="L61" i="6"/>
  <c r="K61" i="6"/>
  <c r="J61" i="6"/>
  <c r="I61" i="6"/>
  <c r="H61" i="6"/>
  <c r="G61" i="6"/>
  <c r="F61" i="6"/>
  <c r="L32" i="6"/>
  <c r="K32" i="6"/>
  <c r="J32" i="6"/>
  <c r="I32" i="6"/>
  <c r="H32" i="6"/>
  <c r="G32" i="6"/>
  <c r="F32" i="6"/>
  <c r="O32" i="6"/>
  <c r="M35" i="7" l="1"/>
  <c r="N35" i="7"/>
  <c r="M113" i="7"/>
  <c r="N113" i="7"/>
  <c r="M32" i="6"/>
  <c r="N32" i="6"/>
  <c r="F196" i="7"/>
  <c r="L196" i="7"/>
  <c r="K196" i="7"/>
  <c r="J196" i="7"/>
  <c r="I196" i="7"/>
  <c r="H196" i="7"/>
  <c r="G196" i="7"/>
  <c r="O184" i="7" l="1"/>
  <c r="N184" i="7"/>
  <c r="M184" i="7"/>
  <c r="L184" i="7"/>
  <c r="K184" i="7"/>
  <c r="J184" i="7"/>
  <c r="I184" i="7"/>
  <c r="H184" i="7"/>
  <c r="G184" i="7"/>
  <c r="F184" i="7"/>
  <c r="O179" i="7"/>
  <c r="N179" i="7"/>
  <c r="M179" i="7"/>
  <c r="L179" i="7"/>
  <c r="K179" i="7"/>
  <c r="J179" i="7"/>
  <c r="I179" i="7"/>
  <c r="H179" i="7"/>
  <c r="G179" i="7"/>
  <c r="F179" i="7"/>
  <c r="O174" i="7"/>
  <c r="N174" i="7"/>
  <c r="M174" i="7"/>
  <c r="L174" i="7"/>
  <c r="K174" i="7"/>
  <c r="J174" i="7"/>
  <c r="I174" i="7"/>
  <c r="H174" i="7"/>
  <c r="G174" i="7"/>
  <c r="F174" i="7"/>
  <c r="L164" i="7"/>
  <c r="K164" i="7"/>
  <c r="J164" i="7"/>
  <c r="I164" i="7"/>
  <c r="H164" i="7"/>
  <c r="G164" i="7"/>
  <c r="F164" i="7"/>
  <c r="M164" i="7"/>
  <c r="L152" i="7"/>
  <c r="K152" i="7"/>
  <c r="J152" i="7"/>
  <c r="I152" i="7"/>
  <c r="H152" i="7"/>
  <c r="G152" i="7"/>
  <c r="F152" i="7"/>
  <c r="L138" i="7"/>
  <c r="K138" i="7"/>
  <c r="J138" i="7"/>
  <c r="I138" i="7"/>
  <c r="H138" i="7"/>
  <c r="G138" i="7"/>
  <c r="F138" i="7"/>
  <c r="M138" i="7"/>
  <c r="L133" i="7"/>
  <c r="L254" i="7" s="1"/>
  <c r="K133" i="7"/>
  <c r="K254" i="7" s="1"/>
  <c r="J133" i="7"/>
  <c r="J254" i="7" s="1"/>
  <c r="I133" i="7"/>
  <c r="I254" i="7" s="1"/>
  <c r="H133" i="7"/>
  <c r="H254" i="7" s="1"/>
  <c r="G133" i="7"/>
  <c r="G254" i="7" s="1"/>
  <c r="F133" i="7"/>
  <c r="M133" i="7"/>
  <c r="L129" i="7"/>
  <c r="K129" i="7"/>
  <c r="J129" i="7"/>
  <c r="I129" i="7"/>
  <c r="H129" i="7"/>
  <c r="G129" i="7"/>
  <c r="F129" i="7"/>
  <c r="M129" i="7"/>
  <c r="L125" i="7"/>
  <c r="L139" i="7" s="1"/>
  <c r="K125" i="7"/>
  <c r="K139" i="7" s="1"/>
  <c r="J125" i="7"/>
  <c r="J139" i="7" s="1"/>
  <c r="I125" i="7"/>
  <c r="I139" i="7" s="1"/>
  <c r="H125" i="7"/>
  <c r="H139" i="7" s="1"/>
  <c r="G125" i="7"/>
  <c r="G139" i="7" s="1"/>
  <c r="F125" i="7"/>
  <c r="F139" i="7" s="1"/>
  <c r="M125" i="7"/>
  <c r="M139" i="7" s="1"/>
  <c r="L121" i="7"/>
  <c r="K121" i="7"/>
  <c r="J121" i="7"/>
  <c r="I121" i="7"/>
  <c r="H121" i="7"/>
  <c r="G121" i="7"/>
  <c r="F121" i="7"/>
  <c r="M121" i="7"/>
  <c r="L110" i="7"/>
  <c r="K110" i="7"/>
  <c r="J110" i="7"/>
  <c r="I110" i="7"/>
  <c r="H110" i="7"/>
  <c r="G110" i="7"/>
  <c r="F110" i="7"/>
  <c r="M254" i="7"/>
  <c r="L114" i="7"/>
  <c r="K114" i="7"/>
  <c r="J114" i="7"/>
  <c r="I114" i="7"/>
  <c r="H114" i="7"/>
  <c r="G114" i="7"/>
  <c r="F114" i="7"/>
  <c r="L86" i="7"/>
  <c r="K86" i="7"/>
  <c r="J86" i="7"/>
  <c r="I86" i="7"/>
  <c r="H86" i="7"/>
  <c r="G86" i="7"/>
  <c r="F86" i="7"/>
  <c r="O86" i="7"/>
  <c r="L74" i="7"/>
  <c r="L80" i="7" s="1"/>
  <c r="L91" i="7" s="1"/>
  <c r="K74" i="7"/>
  <c r="K80" i="7" s="1"/>
  <c r="K91" i="7" s="1"/>
  <c r="J74" i="7"/>
  <c r="J80" i="7" s="1"/>
  <c r="J91" i="7" s="1"/>
  <c r="I74" i="7"/>
  <c r="I80" i="7" s="1"/>
  <c r="I91" i="7" s="1"/>
  <c r="H74" i="7"/>
  <c r="H80" i="7" s="1"/>
  <c r="H91" i="7" s="1"/>
  <c r="G74" i="7"/>
  <c r="G80" i="7" s="1"/>
  <c r="G91" i="7" s="1"/>
  <c r="F74" i="7"/>
  <c r="F80" i="7" s="1"/>
  <c r="F91" i="7" s="1"/>
  <c r="O74" i="7"/>
  <c r="O80" i="7" s="1"/>
  <c r="O91" i="7" s="1"/>
  <c r="L60" i="7"/>
  <c r="K60" i="7"/>
  <c r="J60" i="7"/>
  <c r="I60" i="7"/>
  <c r="H60" i="7"/>
  <c r="G60" i="7"/>
  <c r="F60" i="7"/>
  <c r="L55" i="7"/>
  <c r="K55" i="7"/>
  <c r="J55" i="7"/>
  <c r="I55" i="7"/>
  <c r="H55" i="7"/>
  <c r="G55" i="7"/>
  <c r="F55" i="7"/>
  <c r="L51" i="7"/>
  <c r="K51" i="7"/>
  <c r="J51" i="7"/>
  <c r="I51" i="7"/>
  <c r="H51" i="7"/>
  <c r="G51" i="7"/>
  <c r="F51" i="7"/>
  <c r="L47" i="7"/>
  <c r="L61" i="7" s="1"/>
  <c r="K47" i="7"/>
  <c r="K61" i="7" s="1"/>
  <c r="J47" i="7"/>
  <c r="J61" i="7" s="1"/>
  <c r="I47" i="7"/>
  <c r="I61" i="7" s="1"/>
  <c r="H47" i="7"/>
  <c r="H61" i="7" s="1"/>
  <c r="G47" i="7"/>
  <c r="G61" i="7" s="1"/>
  <c r="F47" i="7"/>
  <c r="F61" i="7" s="1"/>
  <c r="L43" i="7"/>
  <c r="K43" i="7"/>
  <c r="J43" i="7"/>
  <c r="I43" i="7"/>
  <c r="H43" i="7"/>
  <c r="G43" i="7"/>
  <c r="F43" i="7"/>
  <c r="L32" i="7"/>
  <c r="K32" i="7"/>
  <c r="J32" i="7"/>
  <c r="I32" i="7"/>
  <c r="H32" i="7"/>
  <c r="G32" i="7"/>
  <c r="F32" i="7"/>
  <c r="L36" i="7"/>
  <c r="K36" i="7"/>
  <c r="J36" i="7"/>
  <c r="I36" i="7"/>
  <c r="H36" i="7"/>
  <c r="G36" i="7"/>
  <c r="F36" i="7"/>
  <c r="O60" i="7"/>
  <c r="O55" i="7"/>
  <c r="O51" i="7"/>
  <c r="O47" i="7"/>
  <c r="O61" i="7" s="1"/>
  <c r="O43" i="7"/>
  <c r="O32" i="7"/>
  <c r="XFD119" i="6"/>
  <c r="L115" i="6"/>
  <c r="K115" i="6"/>
  <c r="J115" i="6"/>
  <c r="I115" i="6"/>
  <c r="H115" i="6"/>
  <c r="F115" i="6"/>
  <c r="G115" i="6"/>
  <c r="O103" i="6"/>
  <c r="N103" i="6"/>
  <c r="M103" i="6"/>
  <c r="L103" i="6"/>
  <c r="K103" i="6"/>
  <c r="J103" i="6"/>
  <c r="I103" i="6"/>
  <c r="H103" i="6"/>
  <c r="G103" i="6"/>
  <c r="F103" i="6"/>
  <c r="O98" i="6"/>
  <c r="N98" i="6"/>
  <c r="M98" i="6"/>
  <c r="L98" i="6"/>
  <c r="K98" i="6"/>
  <c r="J98" i="6"/>
  <c r="I98" i="6"/>
  <c r="H98" i="6"/>
  <c r="G98" i="6"/>
  <c r="F98" i="6"/>
  <c r="O93" i="6"/>
  <c r="N93" i="6"/>
  <c r="M93" i="6"/>
  <c r="L93" i="6"/>
  <c r="K93" i="6"/>
  <c r="J93" i="6"/>
  <c r="I93" i="6"/>
  <c r="H93" i="6"/>
  <c r="G93" i="6"/>
  <c r="F93" i="6"/>
  <c r="F258" i="7" l="1"/>
  <c r="G258" i="7"/>
  <c r="H258" i="7"/>
  <c r="I258" i="7"/>
  <c r="J258" i="7"/>
  <c r="K258" i="7"/>
  <c r="L258" i="7"/>
  <c r="M20" i="7"/>
  <c r="M26" i="7" s="1"/>
  <c r="N98" i="7"/>
  <c r="M98" i="7"/>
  <c r="M104" i="7" s="1"/>
  <c r="F109" i="6"/>
  <c r="G109" i="6"/>
  <c r="H109" i="6"/>
  <c r="I109" i="6"/>
  <c r="J109" i="6"/>
  <c r="K109" i="6"/>
  <c r="L109" i="6"/>
  <c r="M109" i="6"/>
  <c r="N109" i="6"/>
  <c r="O109" i="6"/>
  <c r="F254" i="7"/>
  <c r="F200" i="7" s="1"/>
  <c r="F65" i="7"/>
  <c r="G65" i="7"/>
  <c r="H65" i="7"/>
  <c r="I65" i="7"/>
  <c r="J65" i="7"/>
  <c r="K65" i="7"/>
  <c r="L65" i="7"/>
  <c r="G7" i="7"/>
  <c r="G194" i="7" s="1"/>
  <c r="F7" i="7"/>
  <c r="F194" i="7" s="1"/>
  <c r="F267" i="7" s="1"/>
  <c r="G267" i="7" s="1"/>
  <c r="H267" i="7" s="1"/>
  <c r="I267" i="7" s="1"/>
  <c r="J267" i="7" s="1"/>
  <c r="K267" i="7" s="1"/>
  <c r="L267" i="7" s="1"/>
  <c r="M267" i="7" s="1"/>
  <c r="N267" i="7" s="1"/>
  <c r="O267" i="7" s="1"/>
  <c r="F143" i="7"/>
  <c r="G143" i="7"/>
  <c r="H143" i="7"/>
  <c r="I143" i="7"/>
  <c r="J143" i="7"/>
  <c r="K143" i="7"/>
  <c r="L143" i="7"/>
  <c r="G200" i="7"/>
  <c r="H200" i="7"/>
  <c r="I200" i="7"/>
  <c r="J200" i="7"/>
  <c r="K200" i="7"/>
  <c r="L200" i="7"/>
  <c r="F205" i="7"/>
  <c r="F201" i="7"/>
  <c r="G205" i="7"/>
  <c r="G201" i="7"/>
  <c r="H205" i="7"/>
  <c r="H201" i="7"/>
  <c r="I205" i="7"/>
  <c r="I201" i="7"/>
  <c r="J205" i="7"/>
  <c r="J201" i="7"/>
  <c r="K205" i="7"/>
  <c r="K201" i="7"/>
  <c r="L205" i="7"/>
  <c r="L201" i="7"/>
  <c r="M152" i="7"/>
  <c r="M196" i="7"/>
  <c r="F158" i="7"/>
  <c r="F204" i="7"/>
  <c r="G158" i="7"/>
  <c r="G204" i="7"/>
  <c r="H158" i="7"/>
  <c r="H204" i="7"/>
  <c r="I158" i="7"/>
  <c r="I204" i="7"/>
  <c r="J158" i="7"/>
  <c r="J204" i="7"/>
  <c r="K158" i="7"/>
  <c r="K204" i="7"/>
  <c r="L158" i="7"/>
  <c r="L204" i="7"/>
  <c r="F190" i="7"/>
  <c r="G190" i="7"/>
  <c r="H190" i="7"/>
  <c r="I190" i="7"/>
  <c r="J190" i="7"/>
  <c r="K190" i="7"/>
  <c r="L190" i="7"/>
  <c r="M190" i="7"/>
  <c r="N190" i="7"/>
  <c r="O190" i="7"/>
  <c r="O65" i="7"/>
  <c r="M32" i="7"/>
  <c r="N32" i="7"/>
  <c r="M43" i="7"/>
  <c r="N43" i="7"/>
  <c r="M47" i="7"/>
  <c r="N47" i="7"/>
  <c r="M51" i="7"/>
  <c r="N51" i="7"/>
  <c r="M55" i="7"/>
  <c r="N55" i="7"/>
  <c r="M60" i="7"/>
  <c r="M258" i="7" s="1"/>
  <c r="N60" i="7"/>
  <c r="M74" i="7"/>
  <c r="M80" i="7" s="1"/>
  <c r="N74" i="7"/>
  <c r="N80" i="7" s="1"/>
  <c r="M86" i="7"/>
  <c r="N86" i="7"/>
  <c r="M110" i="7"/>
  <c r="M200" i="7"/>
  <c r="M205" i="7"/>
  <c r="M201" i="7"/>
  <c r="N196" i="7"/>
  <c r="M143" i="7"/>
  <c r="O98" i="7"/>
  <c r="N104" i="7"/>
  <c r="L57" i="6"/>
  <c r="K57" i="6"/>
  <c r="J57" i="6"/>
  <c r="I57" i="6"/>
  <c r="H57" i="6"/>
  <c r="G57" i="6"/>
  <c r="F57" i="6"/>
  <c r="L52" i="6"/>
  <c r="K52" i="6"/>
  <c r="J52" i="6"/>
  <c r="I52" i="6"/>
  <c r="H52" i="6"/>
  <c r="G52" i="6"/>
  <c r="F52" i="6"/>
  <c r="L48" i="6"/>
  <c r="K48" i="6"/>
  <c r="J48" i="6"/>
  <c r="I48" i="6"/>
  <c r="H48" i="6"/>
  <c r="G48" i="6"/>
  <c r="F48" i="6"/>
  <c r="L44" i="6"/>
  <c r="K44" i="6"/>
  <c r="J44" i="6"/>
  <c r="I44" i="6"/>
  <c r="H44" i="6"/>
  <c r="G44" i="6"/>
  <c r="F44" i="6"/>
  <c r="L40" i="6"/>
  <c r="K40" i="6"/>
  <c r="J40" i="6"/>
  <c r="I40" i="6"/>
  <c r="H40" i="6"/>
  <c r="G40" i="6"/>
  <c r="F40" i="6"/>
  <c r="L29" i="6"/>
  <c r="L192" i="6" s="1"/>
  <c r="K29" i="6"/>
  <c r="K192" i="6" s="1"/>
  <c r="J29" i="6"/>
  <c r="J192" i="6" s="1"/>
  <c r="I29" i="6"/>
  <c r="I192" i="6" s="1"/>
  <c r="H29" i="6"/>
  <c r="H192" i="6" s="1"/>
  <c r="G29" i="6"/>
  <c r="G192" i="6" s="1"/>
  <c r="F29" i="6"/>
  <c r="F192" i="6" s="1"/>
  <c r="L83" i="6"/>
  <c r="K83" i="6"/>
  <c r="J83" i="6"/>
  <c r="I83" i="6"/>
  <c r="H83" i="6"/>
  <c r="G83" i="6"/>
  <c r="F83" i="6"/>
  <c r="L71" i="6"/>
  <c r="L123" i="6" s="1"/>
  <c r="K71" i="6"/>
  <c r="K123" i="6" s="1"/>
  <c r="J71" i="6"/>
  <c r="J123" i="6" s="1"/>
  <c r="I71" i="6"/>
  <c r="I123" i="6" s="1"/>
  <c r="H71" i="6"/>
  <c r="H123" i="6" s="1"/>
  <c r="G71" i="6"/>
  <c r="G123" i="6" s="1"/>
  <c r="F71" i="6"/>
  <c r="O52" i="6"/>
  <c r="O48" i="6"/>
  <c r="O44" i="6"/>
  <c r="O40" i="6"/>
  <c r="F6" i="6"/>
  <c r="F113" i="6" s="1"/>
  <c r="F197" i="6" s="1"/>
  <c r="G197" i="6" s="1"/>
  <c r="H197" i="6" s="1"/>
  <c r="I197" i="6" s="1"/>
  <c r="J197" i="6" s="1"/>
  <c r="K197" i="6" s="1"/>
  <c r="L197" i="6" s="1"/>
  <c r="M197" i="6" s="1"/>
  <c r="N197" i="6" s="1"/>
  <c r="O197" i="6" s="1"/>
  <c r="J239" i="7" l="1"/>
  <c r="M114" i="7"/>
  <c r="O20" i="7"/>
  <c r="N20" i="7"/>
  <c r="O26" i="7"/>
  <c r="O36" i="7" s="1"/>
  <c r="N26" i="7"/>
  <c r="F175" i="6"/>
  <c r="G175" i="6"/>
  <c r="H175" i="6"/>
  <c r="I175" i="6"/>
  <c r="J175" i="6"/>
  <c r="K175" i="6"/>
  <c r="L175" i="6"/>
  <c r="M17" i="6"/>
  <c r="M23" i="6" s="1"/>
  <c r="F120" i="6"/>
  <c r="F124" i="6"/>
  <c r="G120" i="6"/>
  <c r="G124" i="6"/>
  <c r="H120" i="6"/>
  <c r="H124" i="6"/>
  <c r="I120" i="6"/>
  <c r="I124" i="6"/>
  <c r="J120" i="6"/>
  <c r="J124" i="6"/>
  <c r="K120" i="6"/>
  <c r="K124" i="6"/>
  <c r="L120" i="6"/>
  <c r="L124" i="6"/>
  <c r="F77" i="6"/>
  <c r="F123" i="6"/>
  <c r="G77" i="6"/>
  <c r="G125" i="6" s="1"/>
  <c r="H77" i="6"/>
  <c r="H125" i="6" s="1"/>
  <c r="I77" i="6"/>
  <c r="I125" i="6" s="1"/>
  <c r="J77" i="6"/>
  <c r="J125" i="6" s="1"/>
  <c r="K77" i="6"/>
  <c r="K125" i="6" s="1"/>
  <c r="L77" i="6"/>
  <c r="L125" i="6" s="1"/>
  <c r="M83" i="6"/>
  <c r="N83" i="6"/>
  <c r="F33" i="6"/>
  <c r="G33" i="6"/>
  <c r="H33" i="6"/>
  <c r="I33" i="6"/>
  <c r="J33" i="6"/>
  <c r="K33" i="6"/>
  <c r="L33" i="6"/>
  <c r="M29" i="6"/>
  <c r="F191" i="6"/>
  <c r="G191" i="6"/>
  <c r="H191" i="6"/>
  <c r="I191" i="6"/>
  <c r="J191" i="6"/>
  <c r="K191" i="6"/>
  <c r="L191" i="6"/>
  <c r="M40" i="6"/>
  <c r="N40" i="6"/>
  <c r="M44" i="6"/>
  <c r="N44" i="6"/>
  <c r="M48" i="6"/>
  <c r="N48" i="6"/>
  <c r="F171" i="6"/>
  <c r="F119" i="6" s="1"/>
  <c r="F193" i="6"/>
  <c r="G171" i="6"/>
  <c r="G119" i="6" s="1"/>
  <c r="G188" i="6" s="1"/>
  <c r="G193" i="6"/>
  <c r="H171" i="6"/>
  <c r="H119" i="6" s="1"/>
  <c r="H188" i="6" s="1"/>
  <c r="H193" i="6"/>
  <c r="I171" i="6"/>
  <c r="I119" i="6" s="1"/>
  <c r="I188" i="6" s="1"/>
  <c r="I193" i="6"/>
  <c r="J171" i="6"/>
  <c r="J119" i="6" s="1"/>
  <c r="J188" i="6" s="1"/>
  <c r="J193" i="6"/>
  <c r="K171" i="6"/>
  <c r="K119" i="6" s="1"/>
  <c r="K188" i="6" s="1"/>
  <c r="K193" i="6"/>
  <c r="L171" i="6"/>
  <c r="L119" i="6" s="1"/>
  <c r="L188" i="6" s="1"/>
  <c r="L193" i="6"/>
  <c r="M52" i="6"/>
  <c r="M171" i="6" s="1"/>
  <c r="M119" i="6" s="1"/>
  <c r="M188" i="6" s="1"/>
  <c r="N52" i="6"/>
  <c r="M57" i="6"/>
  <c r="M175" i="6" s="1"/>
  <c r="F58" i="6"/>
  <c r="F62" i="6" s="1"/>
  <c r="G58" i="6"/>
  <c r="G62" i="6" s="1"/>
  <c r="H58" i="6"/>
  <c r="H62" i="6" s="1"/>
  <c r="I58" i="6"/>
  <c r="I62" i="6" s="1"/>
  <c r="J58" i="6"/>
  <c r="J62" i="6" s="1"/>
  <c r="K58" i="6"/>
  <c r="K62" i="6" s="1"/>
  <c r="L58" i="6"/>
  <c r="L62" i="6" s="1"/>
  <c r="L169" i="7"/>
  <c r="L206" i="7"/>
  <c r="L197" i="7"/>
  <c r="L199" i="7" s="1"/>
  <c r="L198" i="7"/>
  <c r="K169" i="7"/>
  <c r="K206" i="7"/>
  <c r="K197" i="7"/>
  <c r="K199" i="7" s="1"/>
  <c r="K198" i="7"/>
  <c r="J169" i="7"/>
  <c r="J206" i="7"/>
  <c r="J197" i="7"/>
  <c r="J199" i="7" s="1"/>
  <c r="J198" i="7"/>
  <c r="I169" i="7"/>
  <c r="I206" i="7"/>
  <c r="I197" i="7"/>
  <c r="I199" i="7" s="1"/>
  <c r="I198" i="7"/>
  <c r="H169" i="7"/>
  <c r="H206" i="7"/>
  <c r="H197" i="7"/>
  <c r="H199" i="7" s="1"/>
  <c r="H198" i="7"/>
  <c r="G169" i="7"/>
  <c r="G206" i="7"/>
  <c r="G197" i="7"/>
  <c r="G199" i="7" s="1"/>
  <c r="G198" i="7"/>
  <c r="F169" i="7"/>
  <c r="F206" i="7"/>
  <c r="F197" i="7"/>
  <c r="F199" i="7" s="1"/>
  <c r="F198" i="7"/>
  <c r="M158" i="7"/>
  <c r="M204" i="7"/>
  <c r="O239" i="7"/>
  <c r="J240" i="7"/>
  <c r="H7" i="7"/>
  <c r="H194" i="7" s="1"/>
  <c r="N91" i="7"/>
  <c r="M91" i="7"/>
  <c r="N61" i="7"/>
  <c r="N65" i="7" s="1"/>
  <c r="M61" i="7"/>
  <c r="M65" i="7" s="1"/>
  <c r="N36" i="7"/>
  <c r="M36" i="7"/>
  <c r="N164" i="7"/>
  <c r="O164" i="7"/>
  <c r="N152" i="7"/>
  <c r="N138" i="7"/>
  <c r="O138" i="7"/>
  <c r="N133" i="7"/>
  <c r="O133" i="7"/>
  <c r="N129" i="7"/>
  <c r="O129" i="7"/>
  <c r="N125" i="7"/>
  <c r="N139" i="7" s="1"/>
  <c r="O125" i="7"/>
  <c r="O139" i="7" s="1"/>
  <c r="N121" i="7"/>
  <c r="O121" i="7"/>
  <c r="N110" i="7"/>
  <c r="O254" i="7"/>
  <c r="N114" i="7"/>
  <c r="O104" i="7"/>
  <c r="M115" i="6"/>
  <c r="M71" i="6"/>
  <c r="O258" i="7" l="1"/>
  <c r="N258" i="7"/>
  <c r="J154" i="6"/>
  <c r="F202" i="7"/>
  <c r="F207" i="7"/>
  <c r="G202" i="7"/>
  <c r="G207" i="7"/>
  <c r="H202" i="7"/>
  <c r="H207" i="7"/>
  <c r="I202" i="7"/>
  <c r="I207" i="7"/>
  <c r="J202" i="7"/>
  <c r="J207" i="7"/>
  <c r="K202" i="7"/>
  <c r="K207" i="7"/>
  <c r="L202" i="7"/>
  <c r="L207" i="7"/>
  <c r="M192" i="6"/>
  <c r="M58" i="6"/>
  <c r="M62" i="6" s="1"/>
  <c r="M124" i="6"/>
  <c r="M191" i="6"/>
  <c r="O17" i="6"/>
  <c r="N17" i="6"/>
  <c r="O23" i="6"/>
  <c r="N23" i="6"/>
  <c r="N254" i="7"/>
  <c r="N200" i="7" s="1"/>
  <c r="M33" i="6"/>
  <c r="L116" i="6"/>
  <c r="L88" i="6"/>
  <c r="K116" i="6"/>
  <c r="K88" i="6"/>
  <c r="J116" i="6"/>
  <c r="J88" i="6"/>
  <c r="I116" i="6"/>
  <c r="I88" i="6"/>
  <c r="H116" i="6"/>
  <c r="H88" i="6"/>
  <c r="G116" i="6"/>
  <c r="G88" i="6"/>
  <c r="F88" i="6"/>
  <c r="F125" i="6"/>
  <c r="F116" i="6"/>
  <c r="N191" i="6"/>
  <c r="N57" i="6"/>
  <c r="N175" i="6" s="1"/>
  <c r="M193" i="6"/>
  <c r="O193" i="6"/>
  <c r="N193" i="6"/>
  <c r="N171" i="6"/>
  <c r="N119" i="6" s="1"/>
  <c r="N188" i="6" s="1"/>
  <c r="N29" i="6"/>
  <c r="N192" i="6" s="1"/>
  <c r="M120" i="6"/>
  <c r="N120" i="6"/>
  <c r="O152" i="7"/>
  <c r="O196" i="7"/>
  <c r="N158" i="7"/>
  <c r="N204" i="7"/>
  <c r="I7" i="7"/>
  <c r="I194" i="7" s="1"/>
  <c r="O240" i="7"/>
  <c r="J241" i="7"/>
  <c r="M169" i="7"/>
  <c r="M206" i="7"/>
  <c r="M197" i="7"/>
  <c r="M199" i="7" s="1"/>
  <c r="M198" i="7"/>
  <c r="O110" i="7"/>
  <c r="O114" i="7" s="1"/>
  <c r="O200" i="7"/>
  <c r="O205" i="7"/>
  <c r="N205" i="7"/>
  <c r="N169" i="7"/>
  <c r="N206" i="7"/>
  <c r="N197" i="7"/>
  <c r="N199" i="7" s="1"/>
  <c r="N198" i="7"/>
  <c r="N201" i="7"/>
  <c r="O201" i="7"/>
  <c r="O143" i="7"/>
  <c r="N143" i="7"/>
  <c r="M123" i="6"/>
  <c r="M77" i="6"/>
  <c r="N115" i="6"/>
  <c r="N71" i="6"/>
  <c r="G6" i="6"/>
  <c r="G113" i="6" s="1"/>
  <c r="N154" i="6" l="1"/>
  <c r="J155" i="6"/>
  <c r="N58" i="6"/>
  <c r="N62" i="6" s="1"/>
  <c r="N124" i="6"/>
  <c r="F121" i="6"/>
  <c r="F126" i="6"/>
  <c r="G121" i="6"/>
  <c r="G126" i="6"/>
  <c r="H121" i="6"/>
  <c r="H126" i="6"/>
  <c r="I121" i="6"/>
  <c r="I126" i="6"/>
  <c r="J121" i="6"/>
  <c r="J126" i="6"/>
  <c r="K121" i="6"/>
  <c r="K126" i="6"/>
  <c r="L121" i="6"/>
  <c r="L126" i="6"/>
  <c r="N207" i="7"/>
  <c r="N202" i="7"/>
  <c r="M207" i="7"/>
  <c r="M202" i="7"/>
  <c r="M125" i="6"/>
  <c r="O83" i="6"/>
  <c r="N33" i="6"/>
  <c r="O171" i="6"/>
  <c r="O119" i="6" s="1"/>
  <c r="O188" i="6" s="1"/>
  <c r="O29" i="6"/>
  <c r="O192" i="6" s="1"/>
  <c r="O191" i="6"/>
  <c r="O57" i="6"/>
  <c r="O175" i="6" s="1"/>
  <c r="F118" i="6"/>
  <c r="F117" i="6"/>
  <c r="G118" i="6"/>
  <c r="G117" i="6"/>
  <c r="H118" i="6"/>
  <c r="H117" i="6"/>
  <c r="I118" i="6"/>
  <c r="I117" i="6"/>
  <c r="J118" i="6"/>
  <c r="J117" i="6"/>
  <c r="K118" i="6"/>
  <c r="K117" i="6"/>
  <c r="L118" i="6"/>
  <c r="L117" i="6"/>
  <c r="J242" i="7"/>
  <c r="O241" i="7"/>
  <c r="J7" i="7"/>
  <c r="J194" i="7" s="1"/>
  <c r="O158" i="7"/>
  <c r="O204" i="7"/>
  <c r="O115" i="6"/>
  <c r="O71" i="6"/>
  <c r="N123" i="6"/>
  <c r="N77" i="6"/>
  <c r="M116" i="6"/>
  <c r="M88" i="6"/>
  <c r="H6" i="6"/>
  <c r="H113" i="6" s="1"/>
  <c r="N155" i="6" l="1"/>
  <c r="J156" i="6"/>
  <c r="O58" i="6"/>
  <c r="O62" i="6" s="1"/>
  <c r="O124" i="6"/>
  <c r="M121" i="6"/>
  <c r="M126" i="6"/>
  <c r="N125" i="6"/>
  <c r="O33" i="6"/>
  <c r="O120" i="6"/>
  <c r="O169" i="7"/>
  <c r="O206" i="7"/>
  <c r="O197" i="7"/>
  <c r="O199" i="7" s="1"/>
  <c r="O198" i="7"/>
  <c r="K7" i="7"/>
  <c r="K194" i="7" s="1"/>
  <c r="J243" i="7"/>
  <c r="O242" i="7"/>
  <c r="M118" i="6"/>
  <c r="M117" i="6"/>
  <c r="N116" i="6"/>
  <c r="N88" i="6"/>
  <c r="O123" i="6"/>
  <c r="O77" i="6"/>
  <c r="I6" i="6"/>
  <c r="I113" i="6" s="1"/>
  <c r="J157" i="6" l="1"/>
  <c r="N156" i="6"/>
  <c r="O207" i="7"/>
  <c r="O202" i="7"/>
  <c r="O125" i="6"/>
  <c r="N121" i="6"/>
  <c r="N126" i="6"/>
  <c r="J244" i="7"/>
  <c r="O243" i="7"/>
  <c r="L7" i="7"/>
  <c r="L194" i="7" s="1"/>
  <c r="O116" i="6"/>
  <c r="O88" i="6"/>
  <c r="N118" i="6"/>
  <c r="N117" i="6"/>
  <c r="J6" i="6"/>
  <c r="J113" i="6" s="1"/>
  <c r="J158" i="6" l="1"/>
  <c r="N157" i="6"/>
  <c r="O121" i="6"/>
  <c r="O126" i="6"/>
  <c r="M7" i="7"/>
  <c r="M194" i="7" s="1"/>
  <c r="J245" i="7"/>
  <c r="O244" i="7"/>
  <c r="O118" i="6"/>
  <c r="O117" i="6"/>
  <c r="K6" i="6"/>
  <c r="K113" i="6" s="1"/>
  <c r="J159" i="6" l="1"/>
  <c r="N158" i="6"/>
  <c r="J246" i="7"/>
  <c r="O245" i="7"/>
  <c r="O7" i="7"/>
  <c r="O194" i="7" s="1"/>
  <c r="N7" i="7"/>
  <c r="N194" i="7" s="1"/>
  <c r="L6" i="6"/>
  <c r="L113" i="6" s="1"/>
  <c r="J160" i="6" l="1"/>
  <c r="N159" i="6"/>
  <c r="J247" i="7"/>
  <c r="O246" i="7"/>
  <c r="M6" i="6"/>
  <c r="M113" i="6" s="1"/>
  <c r="J161" i="6" l="1"/>
  <c r="N160" i="6"/>
  <c r="J248" i="7"/>
  <c r="O247" i="7"/>
  <c r="O6" i="6"/>
  <c r="O113" i="6" s="1"/>
  <c r="N6" i="6"/>
  <c r="N113" i="6" s="1"/>
  <c r="J162" i="6" l="1"/>
  <c r="N161" i="6"/>
  <c r="O248" i="7"/>
  <c r="F174" i="6"/>
  <c r="F195" i="6" s="1"/>
  <c r="F173" i="6"/>
  <c r="F190" i="6" s="1"/>
  <c r="G174" i="6"/>
  <c r="G195" i="6" s="1"/>
  <c r="G173" i="6"/>
  <c r="G190" i="6" s="1"/>
  <c r="H174" i="6"/>
  <c r="H195" i="6" s="1"/>
  <c r="H173" i="6"/>
  <c r="H190" i="6" s="1"/>
  <c r="I174" i="6"/>
  <c r="I195" i="6" s="1"/>
  <c r="I173" i="6"/>
  <c r="I190" i="6" s="1"/>
  <c r="J174" i="6"/>
  <c r="J195" i="6" s="1"/>
  <c r="J173" i="6"/>
  <c r="J190" i="6" s="1"/>
  <c r="K174" i="6"/>
  <c r="K195" i="6" s="1"/>
  <c r="K173" i="6"/>
  <c r="K190" i="6" s="1"/>
  <c r="J163" i="6" l="1"/>
  <c r="N163" i="6" s="1"/>
  <c r="N162" i="6"/>
  <c r="L174" i="6"/>
  <c r="L195" i="6" s="1"/>
  <c r="L173" i="6"/>
  <c r="L190" i="6" s="1"/>
  <c r="M174" i="6" l="1"/>
  <c r="M195" i="6" s="1"/>
  <c r="M173" i="6"/>
  <c r="M190" i="6" s="1"/>
  <c r="N174" i="6" l="1"/>
  <c r="N195" i="6" s="1"/>
  <c r="N173" i="6"/>
  <c r="N190" i="6" s="1"/>
  <c r="L194" i="6" l="1"/>
  <c r="M194" i="6"/>
  <c r="N194" i="6"/>
  <c r="O174" i="6"/>
  <c r="O195" i="6" s="1"/>
  <c r="O173" i="6"/>
  <c r="O190" i="6" s="1"/>
  <c r="L184" i="6"/>
  <c r="M184" i="6"/>
  <c r="N184" i="6"/>
  <c r="O184" i="6"/>
  <c r="M172" i="6"/>
  <c r="N172" i="6"/>
  <c r="N129" i="6" s="1"/>
  <c r="N130" i="6" s="1"/>
  <c r="O172" i="6"/>
  <c r="O194" i="6" l="1"/>
  <c r="M129" i="6"/>
  <c r="M130" i="6" s="1"/>
  <c r="M177" i="6"/>
  <c r="M178" i="6" s="1"/>
  <c r="N177" i="6"/>
  <c r="N178" i="6" s="1"/>
  <c r="O129" i="6"/>
  <c r="O130" i="6" s="1"/>
  <c r="O177" i="6"/>
  <c r="O178" i="6" s="1"/>
  <c r="D234" i="7"/>
  <c r="D232" i="7"/>
  <c r="O223" i="7"/>
  <c r="N223" i="7"/>
  <c r="M223" i="7"/>
  <c r="L223" i="7"/>
  <c r="K223" i="7"/>
  <c r="J223" i="7"/>
  <c r="I223" i="7"/>
  <c r="H223" i="7"/>
  <c r="G223" i="7"/>
  <c r="F223" i="7"/>
  <c r="O222" i="7"/>
  <c r="N222" i="7"/>
  <c r="M222" i="7"/>
  <c r="L222" i="7"/>
  <c r="K222" i="7"/>
  <c r="J222" i="7"/>
  <c r="I222" i="7"/>
  <c r="H222" i="7"/>
  <c r="G222" i="7"/>
  <c r="F222" i="7"/>
  <c r="O221" i="7"/>
  <c r="O219" i="7" s="1"/>
  <c r="N221" i="7"/>
  <c r="N219" i="7" s="1"/>
  <c r="M221" i="7"/>
  <c r="M219" i="7" s="1"/>
  <c r="L221" i="7"/>
  <c r="L219" i="7" s="1"/>
  <c r="K221" i="7"/>
  <c r="K219" i="7" s="1"/>
  <c r="J221" i="7"/>
  <c r="J219" i="7" s="1"/>
  <c r="I221" i="7"/>
  <c r="I219" i="7" s="1"/>
  <c r="H221" i="7"/>
  <c r="H219" i="7" s="1"/>
  <c r="G221" i="7"/>
  <c r="G219" i="7" s="1"/>
  <c r="F221" i="7"/>
  <c r="F219" i="7" s="1"/>
  <c r="F224" i="7"/>
  <c r="F234" i="7" s="1"/>
  <c r="O226" i="7"/>
  <c r="N226" i="7"/>
  <c r="M226" i="7"/>
  <c r="L226" i="7"/>
  <c r="K226" i="7"/>
  <c r="J226" i="7"/>
  <c r="I226" i="7"/>
  <c r="H226" i="7"/>
  <c r="G226" i="7"/>
  <c r="F226" i="7"/>
  <c r="G233" i="7"/>
  <c r="F233" i="7"/>
  <c r="F236" i="7" l="1"/>
  <c r="F262" i="7"/>
  <c r="F255" i="7"/>
  <c r="G262" i="7"/>
  <c r="G255" i="7"/>
  <c r="H262" i="7"/>
  <c r="H255" i="7"/>
  <c r="I262" i="7"/>
  <c r="I255" i="7"/>
  <c r="J262" i="7"/>
  <c r="J255" i="7"/>
  <c r="K262" i="7"/>
  <c r="K255" i="7"/>
  <c r="L262" i="7"/>
  <c r="L255" i="7"/>
  <c r="M262" i="7"/>
  <c r="M255" i="7"/>
  <c r="N262" i="7"/>
  <c r="N255" i="7"/>
  <c r="O262" i="7"/>
  <c r="O255" i="7"/>
  <c r="G224" i="7"/>
  <c r="G234" i="7" s="1"/>
  <c r="C239" i="7"/>
  <c r="H224" i="7"/>
  <c r="H234" i="7" s="1"/>
  <c r="I224" i="7"/>
  <c r="J224" i="7"/>
  <c r="K224" i="7"/>
  <c r="L224" i="7"/>
  <c r="L234" i="7" s="1"/>
  <c r="M224" i="7"/>
  <c r="M234" i="7" s="1"/>
  <c r="N224" i="7"/>
  <c r="N234" i="7" s="1"/>
  <c r="O224" i="7"/>
  <c r="O234" i="7" s="1"/>
  <c r="H233" i="7"/>
  <c r="I233" i="7"/>
  <c r="J233" i="7"/>
  <c r="K233" i="7"/>
  <c r="L233" i="7"/>
  <c r="M233" i="7"/>
  <c r="N233" i="7"/>
  <c r="D147" i="6"/>
  <c r="D149" i="6"/>
  <c r="O142" i="6"/>
  <c r="N142" i="6"/>
  <c r="M142" i="6"/>
  <c r="L142" i="6"/>
  <c r="K142" i="6"/>
  <c r="J142" i="6"/>
  <c r="I142" i="6"/>
  <c r="H142" i="6"/>
  <c r="G142" i="6"/>
  <c r="F142" i="6"/>
  <c r="O141" i="6"/>
  <c r="N141" i="6"/>
  <c r="M141" i="6"/>
  <c r="L141" i="6"/>
  <c r="K141" i="6"/>
  <c r="J141" i="6"/>
  <c r="I141" i="6"/>
  <c r="H141" i="6"/>
  <c r="G141" i="6"/>
  <c r="F141" i="6"/>
  <c r="O140" i="6"/>
  <c r="O138" i="6" s="1"/>
  <c r="N140" i="6"/>
  <c r="N138" i="6" s="1"/>
  <c r="M140" i="6"/>
  <c r="M138" i="6" s="1"/>
  <c r="L140" i="6"/>
  <c r="L138" i="6" s="1"/>
  <c r="K140" i="6"/>
  <c r="K138" i="6" s="1"/>
  <c r="J140" i="6"/>
  <c r="J138" i="6" s="1"/>
  <c r="I140" i="6"/>
  <c r="I138" i="6" s="1"/>
  <c r="H140" i="6"/>
  <c r="H138" i="6" s="1"/>
  <c r="G140" i="6"/>
  <c r="G138" i="6" s="1"/>
  <c r="F140" i="6"/>
  <c r="F138" i="6" s="1"/>
  <c r="F235" i="7" l="1"/>
  <c r="F137" i="6"/>
  <c r="K154" i="6" s="1"/>
  <c r="F145" i="6"/>
  <c r="F143" i="6"/>
  <c r="O257" i="7"/>
  <c r="O256" i="7"/>
  <c r="N257" i="7"/>
  <c r="N256" i="7"/>
  <c r="M257" i="7"/>
  <c r="M256" i="7"/>
  <c r="L257" i="7"/>
  <c r="L256" i="7"/>
  <c r="K257" i="7"/>
  <c r="K256" i="7"/>
  <c r="J257" i="7"/>
  <c r="J256" i="7"/>
  <c r="I257" i="7"/>
  <c r="I256" i="7"/>
  <c r="H257" i="7"/>
  <c r="H256" i="7"/>
  <c r="G257" i="7"/>
  <c r="G256" i="7"/>
  <c r="F257" i="7"/>
  <c r="F256" i="7"/>
  <c r="K234" i="7"/>
  <c r="J234" i="7"/>
  <c r="I234" i="7"/>
  <c r="F148" i="6"/>
  <c r="C240" i="7"/>
  <c r="H239" i="7"/>
  <c r="C154" i="6"/>
  <c r="D154" i="6" s="1"/>
  <c r="H194" i="6" l="1"/>
  <c r="K194" i="6"/>
  <c r="J194" i="6"/>
  <c r="I194" i="6"/>
  <c r="G194" i="6"/>
  <c r="F194" i="6"/>
  <c r="F218" i="7"/>
  <c r="F210" i="7"/>
  <c r="F211" i="7" s="1"/>
  <c r="G218" i="7"/>
  <c r="G210" i="7"/>
  <c r="G211" i="7" s="1"/>
  <c r="H218" i="7"/>
  <c r="H210" i="7"/>
  <c r="H211" i="7" s="1"/>
  <c r="I218" i="7"/>
  <c r="I210" i="7"/>
  <c r="I211" i="7" s="1"/>
  <c r="J218" i="7"/>
  <c r="J210" i="7"/>
  <c r="J211" i="7" s="1"/>
  <c r="K218" i="7"/>
  <c r="K210" i="7"/>
  <c r="K211" i="7" s="1"/>
  <c r="L218" i="7"/>
  <c r="L210" i="7"/>
  <c r="L211" i="7" s="1"/>
  <c r="L208" i="7"/>
  <c r="K208" i="7"/>
  <c r="J208" i="7"/>
  <c r="I208" i="7"/>
  <c r="H208" i="7"/>
  <c r="G208" i="7"/>
  <c r="F208" i="7"/>
  <c r="M218" i="7"/>
  <c r="M210" i="7"/>
  <c r="M211" i="7" s="1"/>
  <c r="N218" i="7"/>
  <c r="N210" i="7"/>
  <c r="N211" i="7" s="1"/>
  <c r="O218" i="7"/>
  <c r="O210" i="7"/>
  <c r="O211" i="7" s="1"/>
  <c r="F259" i="7"/>
  <c r="F265" i="7" s="1"/>
  <c r="G259" i="7"/>
  <c r="G265" i="7" s="1"/>
  <c r="H259" i="7"/>
  <c r="H265" i="7" s="1"/>
  <c r="I259" i="7"/>
  <c r="I265" i="7" s="1"/>
  <c r="J259" i="7"/>
  <c r="J265" i="7" s="1"/>
  <c r="K259" i="7"/>
  <c r="K265" i="7" s="1"/>
  <c r="L259" i="7"/>
  <c r="L265" i="7" s="1"/>
  <c r="G137" i="6"/>
  <c r="K155" i="6" s="1"/>
  <c r="G145" i="6"/>
  <c r="G143" i="6"/>
  <c r="K184" i="6"/>
  <c r="J172" i="6"/>
  <c r="J184" i="6"/>
  <c r="I172" i="6"/>
  <c r="I184" i="6"/>
  <c r="H172" i="6"/>
  <c r="H184" i="6"/>
  <c r="G172" i="6"/>
  <c r="G184" i="6"/>
  <c r="F172" i="6"/>
  <c r="F184" i="6"/>
  <c r="K172" i="6"/>
  <c r="L172" i="6"/>
  <c r="G148" i="6"/>
  <c r="C155" i="6"/>
  <c r="D155" i="6" s="1"/>
  <c r="F149" i="6"/>
  <c r="I176" i="6"/>
  <c r="J176" i="6"/>
  <c r="H176" i="6"/>
  <c r="C241" i="7"/>
  <c r="H240" i="7"/>
  <c r="F232" i="7"/>
  <c r="F225" i="7"/>
  <c r="G232" i="7"/>
  <c r="G225" i="7"/>
  <c r="H232" i="7"/>
  <c r="H225" i="7"/>
  <c r="I232" i="7"/>
  <c r="J232" i="7"/>
  <c r="K232" i="7"/>
  <c r="M225" i="7"/>
  <c r="L232" i="7"/>
  <c r="H154" i="6"/>
  <c r="K248" i="7" l="1"/>
  <c r="K247" i="7"/>
  <c r="K246" i="7"/>
  <c r="L225" i="7"/>
  <c r="K245" i="7"/>
  <c r="K225" i="7"/>
  <c r="K244" i="7"/>
  <c r="J225" i="7"/>
  <c r="K243" i="7"/>
  <c r="I225" i="7"/>
  <c r="K242" i="7"/>
  <c r="K241" i="7"/>
  <c r="D241" i="7"/>
  <c r="K240" i="7"/>
  <c r="D240" i="7"/>
  <c r="K239" i="7"/>
  <c r="D239" i="7"/>
  <c r="L177" i="6"/>
  <c r="L178" i="6" s="1"/>
  <c r="L129" i="6"/>
  <c r="L130" i="6" s="1"/>
  <c r="K177" i="6"/>
  <c r="K178" i="6" s="1"/>
  <c r="K129" i="6"/>
  <c r="K130" i="6" s="1"/>
  <c r="H177" i="6"/>
  <c r="H178" i="6" s="1"/>
  <c r="H129" i="6"/>
  <c r="H130" i="6" s="1"/>
  <c r="I177" i="6"/>
  <c r="I178" i="6" s="1"/>
  <c r="I129" i="6"/>
  <c r="I130" i="6" s="1"/>
  <c r="J177" i="6"/>
  <c r="J178" i="6" s="1"/>
  <c r="J129" i="6"/>
  <c r="J130" i="6" s="1"/>
  <c r="F177" i="6"/>
  <c r="F178" i="6" s="1"/>
  <c r="F129" i="6"/>
  <c r="F130" i="6" s="1"/>
  <c r="G177" i="6"/>
  <c r="G178" i="6" s="1"/>
  <c r="G129" i="6"/>
  <c r="G130" i="6" s="1"/>
  <c r="L154" i="6"/>
  <c r="L155" i="6"/>
  <c r="M248" i="7"/>
  <c r="N248" i="7" s="1"/>
  <c r="M247" i="7"/>
  <c r="N247" i="7" s="1"/>
  <c r="M246" i="7"/>
  <c r="N246" i="7" s="1"/>
  <c r="M245" i="7"/>
  <c r="N245" i="7" s="1"/>
  <c r="M244" i="7"/>
  <c r="N244" i="7" s="1"/>
  <c r="M243" i="7"/>
  <c r="N243" i="7" s="1"/>
  <c r="M242" i="7"/>
  <c r="N242" i="7" s="1"/>
  <c r="M241" i="7"/>
  <c r="N241" i="7" s="1"/>
  <c r="M240" i="7"/>
  <c r="N240" i="7" s="1"/>
  <c r="M239" i="7"/>
  <c r="N239" i="7" s="1"/>
  <c r="N250" i="7" s="1"/>
  <c r="N251" i="7" s="1"/>
  <c r="F216" i="7" s="1"/>
  <c r="F213" i="7"/>
  <c r="F212" i="7"/>
  <c r="F214" i="7"/>
  <c r="M208" i="7"/>
  <c r="N208" i="7"/>
  <c r="O208" i="7"/>
  <c r="M259" i="7"/>
  <c r="M265" i="7" s="1"/>
  <c r="H137" i="6"/>
  <c r="K156" i="6" s="1"/>
  <c r="H145" i="6"/>
  <c r="H143" i="6"/>
  <c r="F239" i="7"/>
  <c r="G239" i="7" s="1"/>
  <c r="C156" i="6"/>
  <c r="D156" i="6" s="1"/>
  <c r="H155" i="6"/>
  <c r="H156" i="6"/>
  <c r="G144" i="6"/>
  <c r="H147" i="6"/>
  <c r="H148" i="6"/>
  <c r="G149" i="6"/>
  <c r="F147" i="6"/>
  <c r="F176" i="6"/>
  <c r="M232" i="7"/>
  <c r="C242" i="7"/>
  <c r="D242" i="7" s="1"/>
  <c r="H241" i="7"/>
  <c r="F144" i="6"/>
  <c r="F131" i="6" l="1"/>
  <c r="F133" i="6"/>
  <c r="F241" i="7"/>
  <c r="G241" i="7" s="1"/>
  <c r="F240" i="7"/>
  <c r="G240" i="7" s="1"/>
  <c r="N259" i="7"/>
  <c r="N265" i="7" s="1"/>
  <c r="O259" i="7"/>
  <c r="O265" i="7" s="1"/>
  <c r="J137" i="6"/>
  <c r="K158" i="6" s="1"/>
  <c r="J145" i="6"/>
  <c r="J143" i="6"/>
  <c r="I137" i="6"/>
  <c r="K157" i="6" s="1"/>
  <c r="I145" i="6"/>
  <c r="I143" i="6"/>
  <c r="G176" i="6"/>
  <c r="K176" i="6"/>
  <c r="N225" i="7"/>
  <c r="C157" i="6"/>
  <c r="D157" i="6" s="1"/>
  <c r="H144" i="6"/>
  <c r="H149" i="6"/>
  <c r="J148" i="6"/>
  <c r="I147" i="6"/>
  <c r="I148" i="6"/>
  <c r="G147" i="6"/>
  <c r="C243" i="7"/>
  <c r="D243" i="7" s="1"/>
  <c r="H242" i="7"/>
  <c r="O225" i="7"/>
  <c r="N232" i="7"/>
  <c r="L157" i="6" l="1"/>
  <c r="L156" i="6"/>
  <c r="L158" i="6"/>
  <c r="K137" i="6"/>
  <c r="K159" i="6" s="1"/>
  <c r="K145" i="6"/>
  <c r="K143" i="6"/>
  <c r="C158" i="6"/>
  <c r="D158" i="6" s="1"/>
  <c r="H157" i="6"/>
  <c r="J144" i="6"/>
  <c r="K148" i="6"/>
  <c r="I144" i="6"/>
  <c r="I149" i="6"/>
  <c r="J147" i="6"/>
  <c r="J149" i="6"/>
  <c r="O232" i="7"/>
  <c r="F242" i="7"/>
  <c r="G242" i="7" s="1"/>
  <c r="C244" i="7"/>
  <c r="D244" i="7" s="1"/>
  <c r="H243" i="7"/>
  <c r="F243" i="7"/>
  <c r="G243" i="7" s="1"/>
  <c r="H158" i="6"/>
  <c r="L137" i="6" l="1"/>
  <c r="K160" i="6" s="1"/>
  <c r="L145" i="6"/>
  <c r="L143" i="6"/>
  <c r="L176" i="6"/>
  <c r="C159" i="6"/>
  <c r="D159" i="6" s="1"/>
  <c r="L148" i="6"/>
  <c r="K144" i="6"/>
  <c r="K149" i="6"/>
  <c r="K147" i="6"/>
  <c r="C245" i="7"/>
  <c r="D245" i="7" s="1"/>
  <c r="H244" i="7"/>
  <c r="F244" i="7"/>
  <c r="G244" i="7" s="1"/>
  <c r="H159" i="6"/>
  <c r="L159" i="6" l="1"/>
  <c r="L160" i="6"/>
  <c r="M137" i="6"/>
  <c r="K161" i="6" s="1"/>
  <c r="M145" i="6"/>
  <c r="M143" i="6"/>
  <c r="M176" i="6"/>
  <c r="C160" i="6"/>
  <c r="D160" i="6" s="1"/>
  <c r="L144" i="6"/>
  <c r="M148" i="6"/>
  <c r="L149" i="6"/>
  <c r="L147" i="6"/>
  <c r="C246" i="7"/>
  <c r="D246" i="7" s="1"/>
  <c r="H245" i="7"/>
  <c r="N137" i="6" l="1"/>
  <c r="K162" i="6" s="1"/>
  <c r="N145" i="6"/>
  <c r="N143" i="6"/>
  <c r="N176" i="6"/>
  <c r="O176" i="6"/>
  <c r="C161" i="6"/>
  <c r="D161" i="6" s="1"/>
  <c r="H160" i="6"/>
  <c r="N148" i="6"/>
  <c r="M144" i="6"/>
  <c r="M149" i="6"/>
  <c r="M147" i="6"/>
  <c r="F245" i="7"/>
  <c r="G245" i="7" s="1"/>
  <c r="C247" i="7"/>
  <c r="D247" i="7" s="1"/>
  <c r="H246" i="7"/>
  <c r="F246" i="7"/>
  <c r="G246" i="7" s="1"/>
  <c r="L162" i="6" l="1"/>
  <c r="L161" i="6"/>
  <c r="O137" i="6"/>
  <c r="K163" i="6" s="1"/>
  <c r="O145" i="6"/>
  <c r="O143" i="6"/>
  <c r="C162" i="6"/>
  <c r="D162" i="6" s="1"/>
  <c r="H161" i="6"/>
  <c r="N144" i="6"/>
  <c r="O148" i="6"/>
  <c r="N149" i="6"/>
  <c r="N147" i="6"/>
  <c r="C248" i="7"/>
  <c r="D248" i="7" s="1"/>
  <c r="H247" i="7"/>
  <c r="F247" i="7"/>
  <c r="G247" i="7" s="1"/>
  <c r="F150" i="6" l="1"/>
  <c r="F151" i="6"/>
  <c r="L163" i="6"/>
  <c r="F127" i="6"/>
  <c r="H127" i="6"/>
  <c r="G127" i="6"/>
  <c r="M127" i="6"/>
  <c r="K127" i="6"/>
  <c r="J127" i="6"/>
  <c r="I127" i="6"/>
  <c r="N127" i="6"/>
  <c r="L127" i="6"/>
  <c r="F132" i="6"/>
  <c r="O127" i="6"/>
  <c r="C163" i="6"/>
  <c r="D163" i="6" s="1"/>
  <c r="H162" i="6"/>
  <c r="O144" i="6"/>
  <c r="O147" i="6"/>
  <c r="O149" i="6"/>
  <c r="H248" i="7"/>
  <c r="F248" i="7"/>
  <c r="G248" i="7" s="1"/>
  <c r="G250" i="7" s="1"/>
  <c r="G251" i="7" s="1"/>
  <c r="F215" i="7" s="1"/>
  <c r="H163" i="6"/>
  <c r="F163" i="6" l="1"/>
  <c r="G163" i="6" s="1"/>
  <c r="F159" i="6"/>
  <c r="G159" i="6" s="1"/>
  <c r="F161" i="6"/>
  <c r="G161" i="6" s="1"/>
  <c r="F160" i="6"/>
  <c r="G160" i="6" s="1"/>
  <c r="F162" i="6"/>
  <c r="G162" i="6" s="1"/>
  <c r="F158" i="6"/>
  <c r="F156" i="6"/>
  <c r="G156" i="6" s="1"/>
  <c r="F157" i="6"/>
  <c r="G157" i="6" s="1"/>
  <c r="M155" i="6" l="1"/>
  <c r="M154" i="6"/>
  <c r="M156" i="6"/>
  <c r="M157" i="6"/>
  <c r="M158" i="6"/>
  <c r="M160" i="6"/>
  <c r="M159" i="6"/>
  <c r="M161" i="6"/>
  <c r="M162" i="6"/>
  <c r="M163" i="6"/>
  <c r="G158" i="6"/>
  <c r="F155" i="6"/>
  <c r="G155" i="6" s="1"/>
  <c r="F154" i="6"/>
  <c r="G154" i="6" s="1"/>
  <c r="F165" i="6"/>
  <c r="F166" i="6" s="1"/>
  <c r="F134" i="6" s="1"/>
  <c r="N165" i="6" l="1"/>
  <c r="N166" i="6" s="1"/>
  <c r="F135" i="6" s="1"/>
</calcChain>
</file>

<file path=xl/sharedStrings.xml><?xml version="1.0" encoding="utf-8"?>
<sst xmlns="http://schemas.openxmlformats.org/spreadsheetml/2006/main" count="553" uniqueCount="225">
  <si>
    <t>Pozemky</t>
  </si>
  <si>
    <t>Stavby</t>
  </si>
  <si>
    <t>Samostatné hnuteľné veci a súbory hnuteľných vecí</t>
  </si>
  <si>
    <t xml:space="preserve">Ostatný dlhodobý hmotný majetok </t>
  </si>
  <si>
    <t>Dlhodobý finančný majetok</t>
  </si>
  <si>
    <t>Celkový neobežný majetok</t>
  </si>
  <si>
    <t>Zásoby</t>
  </si>
  <si>
    <t>Pohľadávky z obchodného styku</t>
  </si>
  <si>
    <t>Ostatné pohľadávky</t>
  </si>
  <si>
    <t>Finančné účty</t>
  </si>
  <si>
    <t>Celkový obežný majetok</t>
  </si>
  <si>
    <t>Aktíva spolu</t>
  </si>
  <si>
    <t xml:space="preserve">Výsledok hospodárenia za účtovné obdobie po zdanení </t>
  </si>
  <si>
    <t>Vlastné imanie spolu</t>
  </si>
  <si>
    <t>Rezervy spolu</t>
  </si>
  <si>
    <t>Krátkodobé záväzky spolu</t>
  </si>
  <si>
    <t>Ostatné dlhodobé záväzky</t>
  </si>
  <si>
    <t xml:space="preserve">Dlhodobé záväzky z obchodného styku </t>
  </si>
  <si>
    <t>Dlhodobé záväzky spolu</t>
  </si>
  <si>
    <t xml:space="preserve">Krátkodobé finančné výpomoci </t>
  </si>
  <si>
    <t>Úvery spolu</t>
  </si>
  <si>
    <t>Záväzky spolu</t>
  </si>
  <si>
    <t>Pasíva spolu</t>
  </si>
  <si>
    <t xml:space="preserve">Odpisy a amortizácia </t>
  </si>
  <si>
    <t xml:space="preserve">Mimoriadne náklady </t>
  </si>
  <si>
    <t xml:space="preserve">Mimoriadne výnosy </t>
  </si>
  <si>
    <t xml:space="preserve">Daň z príjmov z bežnej činnosti </t>
  </si>
  <si>
    <t xml:space="preserve">Ostatné náklady na finančnú činnosť </t>
  </si>
  <si>
    <t xml:space="preserve">Ostatné výnosy z finančnej činnosti </t>
  </si>
  <si>
    <t xml:space="preserve">Nákladové úroky </t>
  </si>
  <si>
    <t xml:space="preserve">Výnosové úroky </t>
  </si>
  <si>
    <t>Ostatné náklady na hospodársku činnosť</t>
  </si>
  <si>
    <t xml:space="preserve">Ostatné výnosy z hospodárskej činnosti </t>
  </si>
  <si>
    <t xml:space="preserve">Dane a poplatky </t>
  </si>
  <si>
    <t xml:space="preserve">Pridaná hodnota </t>
  </si>
  <si>
    <t xml:space="preserve">Služby </t>
  </si>
  <si>
    <t xml:space="preserve">Tržby z predaja tovaru </t>
  </si>
  <si>
    <t xml:space="preserve">Tržby z predaja vlastných výrobkov a služieb </t>
  </si>
  <si>
    <t xml:space="preserve">Náklady vynaložené na obstaranie predaného tovaru </t>
  </si>
  <si>
    <t>PASÍVA</t>
  </si>
  <si>
    <t>AKTÍVA</t>
  </si>
  <si>
    <t>Krátkodobé záväzky z obchodného styku</t>
  </si>
  <si>
    <t>Ostatné krátkodobé záväzky</t>
  </si>
  <si>
    <t xml:space="preserve">Dlhodobé bankové úvery </t>
  </si>
  <si>
    <t xml:space="preserve">Spotreba materiálu a energie </t>
  </si>
  <si>
    <t xml:space="preserve">Osobné náklady </t>
  </si>
  <si>
    <t>Výsledok hospodárenia z prevádzkovej činnosti</t>
  </si>
  <si>
    <t>Výsledok hospodárenia z finančnej  činnosti</t>
  </si>
  <si>
    <t>Diskontované peňažné toky</t>
  </si>
  <si>
    <t xml:space="preserve">stavby </t>
  </si>
  <si>
    <t>stroje</t>
  </si>
  <si>
    <t>Oprávnené výdavky</t>
  </si>
  <si>
    <t>Diskontované oprávnené  výdavky</t>
  </si>
  <si>
    <t>Celkové mzdové náklady pred zdanením</t>
  </si>
  <si>
    <t>Rozdiel</t>
  </si>
  <si>
    <t>Výnosnosť v rokoch</t>
  </si>
  <si>
    <t xml:space="preserve">Rok podania investičného zámeru </t>
  </si>
  <si>
    <t>Diskontná miera (platná v čase podania žiadosti)</t>
  </si>
  <si>
    <t>Legenda</t>
  </si>
  <si>
    <t>VÝSTUP</t>
  </si>
  <si>
    <t>Diskontovaná IP</t>
  </si>
  <si>
    <t>ROK</t>
  </si>
  <si>
    <t>Diskontovaný príjem v roku</t>
  </si>
  <si>
    <t>IF clause</t>
  </si>
  <si>
    <t>+</t>
  </si>
  <si>
    <t>Vynosnost</t>
  </si>
  <si>
    <t>Vynosnosnost (IFISERROR)</t>
  </si>
  <si>
    <t>Čistá súčasná hodnota (EUR)</t>
  </si>
  <si>
    <t>Výnosnosť (%)</t>
  </si>
  <si>
    <t>Vnútorná miera návratnosti [IRR] (%)</t>
  </si>
  <si>
    <t>Celková nominálna suma požadovanej pomoci v štruktúre:</t>
  </si>
  <si>
    <t>Oprávnené náklady</t>
  </si>
  <si>
    <t xml:space="preserve">Stroje, prístroje a zariadenia </t>
  </si>
  <si>
    <t xml:space="preserve">Pozemky </t>
  </si>
  <si>
    <t>Dotácia na obstaranie DHM a DNM</t>
  </si>
  <si>
    <t>Úľava na dani z príjmu</t>
  </si>
  <si>
    <t>Príspevok na vytvorené nové pracovné miesta</t>
  </si>
  <si>
    <t xml:space="preserve">Prevod nehnuteľného majetku a zámena nehnuteľného majetku za cenu nižšiu ako je všeobecná hodnota </t>
  </si>
  <si>
    <t>VÝKAZ ZISKOV A STRÁT</t>
  </si>
  <si>
    <t>OSTATNÉ VSTUPNÉ ÚDAJE</t>
  </si>
  <si>
    <t xml:space="preserve">Existujúca časť podniku </t>
  </si>
  <si>
    <t>Rozšírenie podniku</t>
  </si>
  <si>
    <t xml:space="preserve">Základné imanie </t>
  </si>
  <si>
    <t xml:space="preserve">Kapitálové fondy a fondy zo zisku </t>
  </si>
  <si>
    <t>VH minulých rokov</t>
  </si>
  <si>
    <t xml:space="preserve">VH za účtovné obdobie </t>
  </si>
  <si>
    <t>Podiel pridanej hodnoty na tržbách  (%)</t>
  </si>
  <si>
    <t>EBITDA</t>
  </si>
  <si>
    <t>NOPAT</t>
  </si>
  <si>
    <t>Ostatné kapitálové výdavky, ktoré sa nezapočítavajú do oprávnených nákladov</t>
  </si>
  <si>
    <t xml:space="preserve">Pozemok </t>
  </si>
  <si>
    <t xml:space="preserve">Stavby </t>
  </si>
  <si>
    <t xml:space="preserve">Iné </t>
  </si>
  <si>
    <t>Y-o-y net WC change</t>
  </si>
  <si>
    <t xml:space="preserve">Net Working Capital </t>
  </si>
  <si>
    <t>Debt</t>
  </si>
  <si>
    <t>Equity</t>
  </si>
  <si>
    <t>NWC * (-1)</t>
  </si>
  <si>
    <t xml:space="preserve">Celkové náklady </t>
  </si>
  <si>
    <t>Diskontované celkové  výdavky</t>
  </si>
  <si>
    <t>Diskontované celkové výdavky</t>
  </si>
  <si>
    <t>Vstupné dáta</t>
  </si>
  <si>
    <t>Výstup</t>
  </si>
  <si>
    <t>Vstupné dáta (Existujúca časť podniku)</t>
  </si>
  <si>
    <t>Vstupné dáta (Rozšírenie podniku)</t>
  </si>
  <si>
    <t xml:space="preserve">R O K </t>
  </si>
  <si>
    <t>Nárast tržieb</t>
  </si>
  <si>
    <t>Nárast EBITDA</t>
  </si>
  <si>
    <t>EBITDA marža</t>
  </si>
  <si>
    <t xml:space="preserve">Vývoj pracovného kapitálu </t>
  </si>
  <si>
    <t xml:space="preserve">Efektívna úroková miera </t>
  </si>
  <si>
    <t>Úrokové krytie</t>
  </si>
  <si>
    <t>FCFF (nominálna hodnota)</t>
  </si>
  <si>
    <t>Rok</t>
  </si>
  <si>
    <t xml:space="preserve">Dlhodobý nehmotný majetok </t>
  </si>
  <si>
    <t xml:space="preserve">Časť A : Nový podnik </t>
  </si>
  <si>
    <t>Časť B : Rozšírenie existujúceho podniku</t>
  </si>
  <si>
    <t xml:space="preserve">1. </t>
  </si>
  <si>
    <t xml:space="preserve">2. </t>
  </si>
  <si>
    <t xml:space="preserve">3. </t>
  </si>
  <si>
    <t>4.</t>
  </si>
  <si>
    <t>4.1.</t>
  </si>
  <si>
    <t>4.2.</t>
  </si>
  <si>
    <t>4.3.</t>
  </si>
  <si>
    <t>4.4.</t>
  </si>
  <si>
    <t>4.5.</t>
  </si>
  <si>
    <t>ČASŤ A</t>
  </si>
  <si>
    <t>ČASŤ B</t>
  </si>
  <si>
    <t xml:space="preserve">Bežné bankové úvery </t>
  </si>
  <si>
    <t>Dlhodobé rezervy</t>
  </si>
  <si>
    <t>Vypĺňa žiadateľ</t>
  </si>
  <si>
    <t xml:space="preserve">Vyplní sa automaticky (vzorec) </t>
  </si>
  <si>
    <t>Návratnosť investície pre investora s investičnou pomocou (v rokoch)</t>
  </si>
  <si>
    <t>Návratnosť investície pre investora bez investičnej pomoci (v rokoch)</t>
  </si>
  <si>
    <t>FCFF v nominálnej hodnote bez investičnej pomoci</t>
  </si>
  <si>
    <t>Súčasná hodnota bez investičnej pomoci</t>
  </si>
  <si>
    <t>rok</t>
  </si>
  <si>
    <t>Návratnosť s IP</t>
  </si>
  <si>
    <t>Návratnosť bez IP</t>
  </si>
  <si>
    <t>r. 003</t>
  </si>
  <si>
    <t>r. 012</t>
  </si>
  <si>
    <t>r. 013</t>
  </si>
  <si>
    <t>r. 014</t>
  </si>
  <si>
    <t>r. 015 až 020</t>
  </si>
  <si>
    <t>r. 021</t>
  </si>
  <si>
    <t>r. 031</t>
  </si>
  <si>
    <t>r. 039+047</t>
  </si>
  <si>
    <t xml:space="preserve">r. 040 až 045,048 až 054 </t>
  </si>
  <si>
    <t>r. 055</t>
  </si>
  <si>
    <t>r. 068</t>
  </si>
  <si>
    <t>r. 073+080</t>
  </si>
  <si>
    <t>r. 084</t>
  </si>
  <si>
    <t>r. 087</t>
  </si>
  <si>
    <t>r. 091+093</t>
  </si>
  <si>
    <t>r. 090+092</t>
  </si>
  <si>
    <t>r. 095</t>
  </si>
  <si>
    <t>r. 096 až 105</t>
  </si>
  <si>
    <t>r. 107</t>
  </si>
  <si>
    <t>r. 108 až 116</t>
  </si>
  <si>
    <t>r. 119</t>
  </si>
  <si>
    <t>r. 120</t>
  </si>
  <si>
    <t>r. 117</t>
  </si>
  <si>
    <t>r. 01</t>
  </si>
  <si>
    <t>r. 05 až 07</t>
  </si>
  <si>
    <t>r. 02</t>
  </si>
  <si>
    <t>r. 09</t>
  </si>
  <si>
    <t>r. 10</t>
  </si>
  <si>
    <t>r. 12</t>
  </si>
  <si>
    <t>r. 17</t>
  </si>
  <si>
    <t>r. 18</t>
  </si>
  <si>
    <t>r. 19+22+24</t>
  </si>
  <si>
    <t>r. 20+21+23+25</t>
  </si>
  <si>
    <t>r. 38</t>
  </si>
  <si>
    <t>r. 39</t>
  </si>
  <si>
    <t>r. 48</t>
  </si>
  <si>
    <t>r. 52</t>
  </si>
  <si>
    <t>r. 53</t>
  </si>
  <si>
    <t>r. 28+34+36+ 37+41+43+45</t>
  </si>
  <si>
    <t xml:space="preserve">Rok </t>
  </si>
  <si>
    <t>Kum.disk. príjem v roku</t>
  </si>
  <si>
    <t>Diskontované náklady investície s prijatím investičnej pomoci</t>
  </si>
  <si>
    <t>Diskontované náklady investície bez prijatia investičnej pomoci</t>
  </si>
  <si>
    <t>Dlhodobé časové rozlíšenie</t>
  </si>
  <si>
    <t>Krátkodobé časové rozlíšenie</t>
  </si>
  <si>
    <t>Časové rozlíšenie spolu</t>
  </si>
  <si>
    <t>r. 062+064</t>
  </si>
  <si>
    <t>r. 063+065</t>
  </si>
  <si>
    <t>r. 123+125</t>
  </si>
  <si>
    <t>Rentabilita vlastného kapitálu</t>
  </si>
  <si>
    <t>Zlate bilančné pravidlo</t>
  </si>
  <si>
    <t>Likvidita III. stupňa (Current assets - Current liabilities)</t>
  </si>
  <si>
    <t>Pravidlo 1:1 (Cash and cash equivalents vs. Current liabilities)</t>
  </si>
  <si>
    <t>DEBT/EBITDA</t>
  </si>
  <si>
    <t>EBITDA/Interest expense</t>
  </si>
  <si>
    <t>Návratnosť kapitálu (ROE)</t>
  </si>
  <si>
    <t xml:space="preserve">   dlhodoby nehmotny majetok</t>
  </si>
  <si>
    <t>dlhodoby nehmotny majetok</t>
  </si>
  <si>
    <t>pozemky</t>
  </si>
  <si>
    <t xml:space="preserve">Dlhodobý hmotný majetok </t>
  </si>
  <si>
    <t>5.</t>
  </si>
  <si>
    <r>
      <t xml:space="preserve">Ak je cieľom investičného zámeru vybudovanie nového podniku, žiadateľ vyplní </t>
    </r>
    <r>
      <rPr>
        <b/>
        <sz val="11"/>
        <color theme="1"/>
        <rFont val="Calibri"/>
        <family val="2"/>
        <charset val="238"/>
        <scheme val="minor"/>
      </rPr>
      <t>časť A - nový podnik</t>
    </r>
    <r>
      <rPr>
        <sz val="11"/>
        <color theme="1"/>
        <rFont val="Calibri"/>
        <family val="2"/>
        <scheme val="minor"/>
      </rPr>
      <t>.</t>
    </r>
  </si>
  <si>
    <r>
      <t xml:space="preserve">Ak je cieľom investičného zámeru rozšírenie výroby v existujúcom podniku, diverzifikácia výroby podniku na nové, dodatočné výrobky alebo zásadná zmena výrobného programu existujúceho podniku v odboroch priemyselnej výroby, žiadateľ vyplní </t>
    </r>
    <r>
      <rPr>
        <b/>
        <sz val="11"/>
        <color theme="1"/>
        <rFont val="Calibri"/>
        <family val="2"/>
        <charset val="238"/>
        <scheme val="minor"/>
      </rPr>
      <t>časť B - rozšírenie existujúceho podniku</t>
    </r>
    <r>
      <rPr>
        <sz val="11"/>
        <color theme="1"/>
        <rFont val="Calibri"/>
        <family val="2"/>
        <scheme val="minor"/>
      </rPr>
      <t>.</t>
    </r>
  </si>
  <si>
    <t>Predpokladaný rok začiatku realizácie investičného zámeru</t>
  </si>
  <si>
    <t>Žiadateľ vyplní:</t>
  </si>
  <si>
    <t xml:space="preserve">všetky údaje označené „Vypĺňa žiadateľ“, </t>
  </si>
  <si>
    <t>v bunke F10 rok podania investičného zámeru, kedy bol zámer doručený na Ministerstvo hospodárstva Slovenskej republiky (ďalej len „ministerstvo“) alebo Ministerstvo dopravy, výstavby a regionálneho rozvoja Slovenskej republiky (ďalej len „ministerstvo dopravy“), ak ide o investičnú pomoc pre oblasť cestovného ruchu,</t>
  </si>
  <si>
    <t>v bunke F11 predpokladaný rok začiatku realizácie investičného zámeru,</t>
  </si>
  <si>
    <t>v bunke F12 hodnotu diskontnej miery platnej v čase podania investičného zámeru na ministerstvo alebo ministerstvo dopravy, ak ide o investičnú pomoc pre oblasť cestovného ruchu,</t>
  </si>
  <si>
    <t>formulár na finančnú analýzu investičného zámeru na obdobie 10 rokov; prvým obdobím je kalendárny rok, v ktorom bol investičný zámer doručený na ministerstvo alebo ministerstvo dopravy, ak ide o investičnú pomoc pre oblasť cestovného ruchu.</t>
  </si>
  <si>
    <t>Súčasná hodnota FCFF (diskontovaná hodnota)</t>
  </si>
  <si>
    <t>Efektívna daňová sadzba</t>
  </si>
  <si>
    <t>ADDITIONAL CALCULATIONS</t>
  </si>
  <si>
    <t xml:space="preserve">DISCOUNT VALUE </t>
  </si>
  <si>
    <t>Vysvetlivky  k vypĺňaniu formulára na finančnú analýzu investičného zámeru</t>
  </si>
  <si>
    <t>VSTUPNÉ DÁTA - VYPĹŇA ŽIADATEĽ</t>
  </si>
  <si>
    <t>Formulár na finančnú analýzu investičného zámeru má štruktúru súvahy a výkazu ziskov a strát podľa vzoru 
pre účtovanie v sústave podvojného účtovníctva.</t>
  </si>
  <si>
    <t>Číslo riadka v súvahe/výkaze</t>
  </si>
  <si>
    <t xml:space="preserve">Prevod nehnuteľného majetku a zámena nehnuteľného majetku za cenu nižšiu, ako je všeobecná hodnota </t>
  </si>
  <si>
    <t xml:space="preserve">Zadlženie </t>
  </si>
  <si>
    <t>Krátkodobé rezervy</t>
  </si>
  <si>
    <t>r. 28+34+36+37+
41+43+45</t>
  </si>
  <si>
    <t>Údaje, ktoré nie sú relevantné sa vyplnia číslicou nula („0“).</t>
  </si>
  <si>
    <t>r. 27+29+ 33+35+40+42+44</t>
  </si>
  <si>
    <t>r. 122+124</t>
  </si>
  <si>
    <t>r. 27+29+33+
35+40+42+44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</si>
</sst>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165">
    <xf numFmtId="0" fontId="0" fillId="0" borderId="0" xfId="0"/>
    <xf numFmtId="0" fontId="0" fillId="5" borderId="3" xfId="0" applyNumberFormat="1" applyFill="1" applyBorder="1" applyProtection="1">
      <protection locked="0"/>
    </xf>
    <xf numFmtId="10" fontId="0" fillId="5" borderId="3" xfId="0" applyNumberFormat="1" applyFill="1" applyBorder="1" applyProtection="1">
      <protection locked="0"/>
    </xf>
    <xf numFmtId="3" fontId="0" fillId="5" borderId="3" xfId="0" applyNumberFormat="1" applyFill="1" applyBorder="1" applyProtection="1">
      <protection locked="0"/>
    </xf>
    <xf numFmtId="0" fontId="0" fillId="0" borderId="0" xfId="0" applyProtection="1"/>
    <xf numFmtId="0" fontId="9" fillId="3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3" fontId="0" fillId="5" borderId="0" xfId="0" applyNumberFormat="1" applyFill="1" applyBorder="1" applyProtection="1"/>
    <xf numFmtId="0" fontId="0" fillId="4" borderId="0" xfId="0" applyFill="1" applyBorder="1" applyProtection="1"/>
    <xf numFmtId="0" fontId="9" fillId="2" borderId="0" xfId="0" applyFont="1" applyFill="1" applyProtection="1"/>
    <xf numFmtId="0" fontId="0" fillId="0" borderId="0" xfId="0" applyFill="1" applyProtection="1"/>
    <xf numFmtId="0" fontId="9" fillId="0" borderId="0" xfId="0" applyFont="1" applyProtection="1"/>
    <xf numFmtId="0" fontId="9" fillId="3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center"/>
    </xf>
    <xf numFmtId="0" fontId="0" fillId="0" borderId="1" xfId="0" applyBorder="1" applyProtection="1"/>
    <xf numFmtId="0" fontId="0" fillId="9" borderId="0" xfId="0" applyFill="1" applyProtection="1"/>
    <xf numFmtId="3" fontId="9" fillId="0" borderId="2" xfId="0" applyNumberFormat="1" applyFont="1" applyFill="1" applyBorder="1" applyProtection="1"/>
    <xf numFmtId="3" fontId="9" fillId="0" borderId="0" xfId="0" applyNumberFormat="1" applyFont="1" applyFill="1" applyProtection="1"/>
    <xf numFmtId="0" fontId="0" fillId="0" borderId="0" xfId="0" applyAlignment="1" applyProtection="1">
      <alignment horizontal="left" indent="1"/>
    </xf>
    <xf numFmtId="0" fontId="9" fillId="0" borderId="0" xfId="0" applyFont="1" applyFill="1" applyProtection="1"/>
    <xf numFmtId="3" fontId="0" fillId="0" borderId="0" xfId="0" applyNumberFormat="1" applyProtection="1"/>
    <xf numFmtId="3" fontId="0" fillId="2" borderId="0" xfId="0" applyNumberFormat="1" applyFill="1" applyProtection="1"/>
    <xf numFmtId="0" fontId="8" fillId="0" borderId="0" xfId="0" applyFont="1" applyFill="1" applyProtection="1"/>
    <xf numFmtId="3" fontId="9" fillId="0" borderId="0" xfId="0" applyNumberFormat="1" applyFont="1" applyProtection="1"/>
    <xf numFmtId="0" fontId="17" fillId="0" borderId="0" xfId="0" applyFont="1" applyProtection="1"/>
    <xf numFmtId="3" fontId="18" fillId="0" borderId="0" xfId="0" applyNumberFormat="1" applyFont="1" applyProtection="1"/>
    <xf numFmtId="1" fontId="9" fillId="2" borderId="0" xfId="0" applyNumberFormat="1" applyFont="1" applyFill="1" applyProtection="1"/>
    <xf numFmtId="9" fontId="0" fillId="0" borderId="0" xfId="2" applyFont="1" applyProtection="1"/>
    <xf numFmtId="0" fontId="0" fillId="2" borderId="0" xfId="0" applyFill="1" applyProtection="1"/>
    <xf numFmtId="0" fontId="0" fillId="0" borderId="0" xfId="0" applyAlignment="1" applyProtection="1">
      <alignment horizontal="left" wrapText="1" indent="1"/>
    </xf>
    <xf numFmtId="0" fontId="9" fillId="0" borderId="0" xfId="0" applyFont="1" applyAlignment="1" applyProtection="1">
      <alignment horizontal="left" wrapText="1" indent="1"/>
    </xf>
    <xf numFmtId="0" fontId="0" fillId="0" borderId="0" xfId="0" applyFill="1" applyAlignment="1" applyProtection="1">
      <alignment horizontal="left" indent="1"/>
    </xf>
    <xf numFmtId="0" fontId="9" fillId="7" borderId="0" xfId="0" applyFont="1" applyFill="1" applyAlignment="1" applyProtection="1">
      <alignment horizontal="center"/>
    </xf>
    <xf numFmtId="0" fontId="13" fillId="7" borderId="0" xfId="0" applyFont="1" applyFill="1" applyAlignment="1" applyProtection="1">
      <alignment horizontal="center"/>
    </xf>
    <xf numFmtId="0" fontId="7" fillId="0" borderId="0" xfId="0" applyFont="1" applyProtection="1"/>
    <xf numFmtId="0" fontId="0" fillId="0" borderId="0" xfId="0" applyFill="1" applyBorder="1" applyProtection="1"/>
    <xf numFmtId="3" fontId="0" fillId="0" borderId="0" xfId="0" applyNumberFormat="1" applyAlignment="1" applyProtection="1">
      <alignment horizontal="right"/>
    </xf>
    <xf numFmtId="9" fontId="0" fillId="0" borderId="0" xfId="2" applyFon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6" borderId="0" xfId="0" applyFill="1" applyProtection="1"/>
    <xf numFmtId="0" fontId="9" fillId="0" borderId="0" xfId="0" applyFont="1" applyFill="1" applyBorder="1" applyAlignment="1" applyProtection="1"/>
    <xf numFmtId="0" fontId="0" fillId="3" borderId="0" xfId="0" applyFill="1" applyProtection="1"/>
    <xf numFmtId="0" fontId="12" fillId="3" borderId="0" xfId="0" applyFont="1" applyFill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left" indent="1"/>
    </xf>
    <xf numFmtId="3" fontId="0" fillId="6" borderId="0" xfId="0" applyNumberFormat="1" applyFill="1" applyProtection="1"/>
    <xf numFmtId="2" fontId="0" fillId="0" borderId="0" xfId="0" applyNumberFormat="1" applyAlignment="1" applyProtection="1">
      <alignment horizontal="right"/>
    </xf>
    <xf numFmtId="3" fontId="0" fillId="0" borderId="0" xfId="0" applyNumberFormat="1" applyAlignment="1" applyProtection="1">
      <alignment horizontal="center"/>
    </xf>
    <xf numFmtId="0" fontId="6" fillId="0" borderId="0" xfId="0" applyFont="1" applyFill="1" applyBorder="1" applyProtection="1"/>
    <xf numFmtId="9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" fontId="9" fillId="0" borderId="0" xfId="0" applyNumberFormat="1" applyFont="1" applyFill="1" applyAlignment="1" applyProtection="1">
      <alignment horizontal="center"/>
    </xf>
    <xf numFmtId="3" fontId="0" fillId="0" borderId="0" xfId="2" applyNumberFormat="1" applyFont="1" applyAlignment="1" applyProtection="1">
      <alignment horizontal="center"/>
    </xf>
    <xf numFmtId="0" fontId="9" fillId="0" borderId="0" xfId="0" applyFont="1" applyAlignment="1" applyProtection="1"/>
    <xf numFmtId="0" fontId="5" fillId="0" borderId="0" xfId="0" applyFont="1" applyAlignment="1" applyProtection="1"/>
    <xf numFmtId="49" fontId="0" fillId="0" borderId="0" xfId="0" applyNumberFormat="1"/>
    <xf numFmtId="0" fontId="9" fillId="0" borderId="0" xfId="0" applyFont="1" applyAlignment="1" applyProtection="1"/>
    <xf numFmtId="0" fontId="16" fillId="0" borderId="0" xfId="0" applyFont="1" applyAlignment="1" applyProtection="1"/>
    <xf numFmtId="0" fontId="4" fillId="0" borderId="0" xfId="0" applyFont="1" applyFill="1" applyProtection="1"/>
    <xf numFmtId="49" fontId="14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13" fillId="7" borderId="0" xfId="0" applyNumberFormat="1" applyFont="1" applyFill="1" applyAlignment="1" applyProtection="1">
      <alignment horizontal="center"/>
    </xf>
    <xf numFmtId="49" fontId="9" fillId="7" borderId="0" xfId="0" applyNumberFormat="1" applyFont="1" applyFill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9" fillId="2" borderId="0" xfId="0" applyNumberFormat="1" applyFont="1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0" fillId="0" borderId="0" xfId="0" applyNumberFormat="1" applyFill="1" applyBorder="1" applyAlignment="1" applyProtection="1">
      <alignment horizontal="center"/>
    </xf>
    <xf numFmtId="49" fontId="0" fillId="2" borderId="0" xfId="0" applyNumberFormat="1" applyFill="1" applyAlignment="1" applyProtection="1">
      <alignment horizontal="center"/>
    </xf>
    <xf numFmtId="0" fontId="3" fillId="0" borderId="0" xfId="0" applyFont="1" applyFill="1" applyProtection="1"/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20" fillId="0" borderId="0" xfId="0" applyFont="1" applyFill="1" applyBorder="1" applyAlignment="1" applyProtection="1"/>
    <xf numFmtId="0" fontId="19" fillId="0" borderId="0" xfId="0" applyFont="1" applyBorder="1" applyAlignment="1" applyProtection="1"/>
    <xf numFmtId="0" fontId="19" fillId="0" borderId="0" xfId="0" applyFont="1" applyAlignment="1" applyProtection="1"/>
    <xf numFmtId="0" fontId="19" fillId="0" borderId="0" xfId="0" applyFont="1" applyFill="1" applyBorder="1" applyAlignment="1" applyProtection="1"/>
    <xf numFmtId="9" fontId="0" fillId="0" borderId="0" xfId="0" applyNumberFormat="1" applyProtection="1"/>
    <xf numFmtId="0" fontId="0" fillId="11" borderId="0" xfId="0" applyFill="1" applyProtection="1"/>
    <xf numFmtId="3" fontId="0" fillId="11" borderId="0" xfId="0" applyNumberFormat="1" applyFill="1" applyProtection="1"/>
    <xf numFmtId="49" fontId="0" fillId="11" borderId="0" xfId="0" applyNumberFormat="1" applyFill="1" applyAlignment="1" applyProtection="1">
      <alignment horizontal="center"/>
    </xf>
    <xf numFmtId="0" fontId="0" fillId="12" borderId="0" xfId="0" applyFill="1" applyProtection="1"/>
    <xf numFmtId="1" fontId="0" fillId="12" borderId="0" xfId="0" applyNumberFormat="1" applyFill="1" applyProtection="1"/>
    <xf numFmtId="3" fontId="0" fillId="12" borderId="0" xfId="0" applyNumberFormat="1" applyFill="1" applyProtection="1"/>
    <xf numFmtId="49" fontId="0" fillId="0" borderId="0" xfId="0" applyNumberFormat="1" applyProtection="1"/>
    <xf numFmtId="0" fontId="9" fillId="0" borderId="0" xfId="0" applyFont="1" applyAlignment="1" applyProtection="1">
      <alignment horizontal="center"/>
    </xf>
    <xf numFmtId="49" fontId="9" fillId="0" borderId="0" xfId="0" applyNumberFormat="1" applyFont="1" applyProtection="1"/>
    <xf numFmtId="49" fontId="9" fillId="2" borderId="0" xfId="0" applyNumberFormat="1" applyFont="1" applyFill="1" applyProtection="1"/>
    <xf numFmtId="49" fontId="0" fillId="0" borderId="0" xfId="0" applyNumberFormat="1" applyAlignment="1" applyProtection="1">
      <alignment horizontal="left" indent="1"/>
    </xf>
    <xf numFmtId="49" fontId="0" fillId="0" borderId="0" xfId="0" applyNumberFormat="1" applyAlignment="1" applyProtection="1">
      <alignment horizontal="left" wrapText="1" indent="1"/>
    </xf>
    <xf numFmtId="49" fontId="9" fillId="0" borderId="0" xfId="0" applyNumberFormat="1" applyFont="1" applyAlignment="1" applyProtection="1">
      <alignment horizontal="left" wrapText="1" indent="1"/>
    </xf>
    <xf numFmtId="0" fontId="0" fillId="0" borderId="0" xfId="0" applyNumberFormat="1" applyAlignment="1" applyProtection="1">
      <alignment horizontal="center" wrapText="1"/>
    </xf>
    <xf numFmtId="0" fontId="9" fillId="0" borderId="0" xfId="0" applyNumberFormat="1" applyFont="1" applyProtection="1"/>
    <xf numFmtId="0" fontId="9" fillId="0" borderId="0" xfId="0" applyNumberFormat="1" applyFont="1" applyFill="1" applyAlignment="1" applyProtection="1">
      <alignment horizontal="center" wrapText="1"/>
    </xf>
    <xf numFmtId="0" fontId="9" fillId="0" borderId="0" xfId="0" applyNumberFormat="1" applyFont="1" applyAlignment="1" applyProtection="1">
      <alignment horizontal="center" wrapText="1"/>
    </xf>
    <xf numFmtId="0" fontId="9" fillId="2" borderId="0" xfId="0" applyNumberFormat="1" applyFont="1" applyFill="1" applyAlignment="1" applyProtection="1">
      <alignment horizontal="center" wrapText="1"/>
    </xf>
    <xf numFmtId="0" fontId="9" fillId="0" borderId="0" xfId="0" applyNumberFormat="1" applyFont="1" applyAlignment="1" applyProtection="1">
      <alignment wrapText="1"/>
    </xf>
    <xf numFmtId="0" fontId="9" fillId="3" borderId="0" xfId="0" applyNumberFormat="1" applyFont="1" applyFill="1" applyAlignment="1" applyProtection="1">
      <alignment horizontal="center" wrapText="1"/>
    </xf>
    <xf numFmtId="0" fontId="9" fillId="0" borderId="0" xfId="0" applyNumberFormat="1" applyFont="1" applyFill="1" applyAlignment="1" applyProtection="1">
      <alignment wrapText="1"/>
    </xf>
    <xf numFmtId="0" fontId="12" fillId="6" borderId="0" xfId="0" applyNumberFormat="1" applyFont="1" applyFill="1" applyAlignment="1" applyProtection="1">
      <alignment horizontal="center" wrapText="1"/>
    </xf>
    <xf numFmtId="0" fontId="9" fillId="2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49" fontId="0" fillId="0" borderId="0" xfId="0" applyNumberFormat="1" applyFill="1" applyAlignment="1" applyProtection="1">
      <alignment horizontal="center" wrapText="1"/>
    </xf>
    <xf numFmtId="0" fontId="0" fillId="10" borderId="0" xfId="0" applyFill="1" applyProtection="1"/>
    <xf numFmtId="3" fontId="0" fillId="0" borderId="0" xfId="0" applyNumberFormat="1" applyFill="1" applyProtection="1"/>
    <xf numFmtId="0" fontId="9" fillId="10" borderId="0" xfId="0" applyFont="1" applyFill="1" applyProtection="1"/>
    <xf numFmtId="1" fontId="9" fillId="0" borderId="0" xfId="0" applyNumberFormat="1" applyFont="1" applyProtection="1"/>
    <xf numFmtId="0" fontId="9" fillId="0" borderId="0" xfId="0" applyFont="1" applyFill="1" applyBorder="1" applyProtection="1"/>
    <xf numFmtId="49" fontId="2" fillId="0" borderId="0" xfId="0" applyNumberFormat="1" applyFont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/>
    <xf numFmtId="1" fontId="9" fillId="0" borderId="0" xfId="0" applyNumberFormat="1" applyFont="1" applyFill="1" applyProtection="1"/>
    <xf numFmtId="3" fontId="21" fillId="0" borderId="0" xfId="0" applyNumberFormat="1" applyFont="1" applyProtection="1"/>
    <xf numFmtId="4" fontId="0" fillId="0" borderId="0" xfId="0" applyNumberFormat="1" applyProtection="1"/>
    <xf numFmtId="2" fontId="0" fillId="0" borderId="0" xfId="0" applyNumberFormat="1" applyProtection="1"/>
    <xf numFmtId="10" fontId="0" fillId="0" borderId="0" xfId="2" applyNumberFormat="1" applyFont="1" applyProtection="1"/>
    <xf numFmtId="0" fontId="0" fillId="0" borderId="0" xfId="0" applyFill="1" applyAlignment="1"/>
    <xf numFmtId="49" fontId="1" fillId="0" borderId="0" xfId="0" applyNumberFormat="1" applyFont="1" applyAlignment="1" applyProtection="1">
      <alignment horizontal="center"/>
    </xf>
    <xf numFmtId="164" fontId="0" fillId="0" borderId="0" xfId="2" applyNumberFormat="1" applyFont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/>
    </xf>
    <xf numFmtId="164" fontId="0" fillId="0" borderId="0" xfId="2" applyNumberFormat="1" applyFont="1" applyFill="1" applyAlignment="1" applyProtection="1">
      <alignment horizontal="center"/>
    </xf>
    <xf numFmtId="3" fontId="9" fillId="0" borderId="0" xfId="0" applyNumberFormat="1" applyFont="1" applyFill="1" applyBorder="1" applyProtection="1">
      <protection locked="0"/>
    </xf>
    <xf numFmtId="0" fontId="9" fillId="2" borderId="0" xfId="0" applyFont="1" applyFill="1" applyAlignment="1" applyProtection="1">
      <alignment horizontal="center"/>
    </xf>
    <xf numFmtId="1" fontId="9" fillId="2" borderId="0" xfId="0" applyNumberFormat="1" applyFont="1" applyFill="1" applyAlignment="1" applyProtection="1">
      <alignment horizontal="center"/>
    </xf>
    <xf numFmtId="0" fontId="0" fillId="0" borderId="0" xfId="0" applyFill="1" applyAlignment="1">
      <alignment wrapText="1"/>
    </xf>
    <xf numFmtId="0" fontId="9" fillId="13" borderId="0" xfId="0" applyFont="1" applyFill="1" applyProtection="1"/>
    <xf numFmtId="0" fontId="0" fillId="13" borderId="0" xfId="0" applyFill="1" applyProtection="1"/>
    <xf numFmtId="49" fontId="0" fillId="0" borderId="0" xfId="0" applyNumberFormat="1" applyFill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 applyFill="1" applyAlignment="1"/>
    <xf numFmtId="49" fontId="0" fillId="0" borderId="0" xfId="0" applyNumberFormat="1" applyFill="1" applyAlignment="1">
      <alignment vertical="center" wrapText="1"/>
    </xf>
    <xf numFmtId="0" fontId="9" fillId="10" borderId="0" xfId="0" applyFont="1" applyFill="1" applyAlignment="1" applyProtection="1">
      <alignment horizontal="center"/>
    </xf>
    <xf numFmtId="0" fontId="9" fillId="10" borderId="0" xfId="0" applyFont="1" applyFill="1" applyAlignment="1">
      <alignment horizontal="center"/>
    </xf>
    <xf numFmtId="0" fontId="9" fillId="8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 applyProtection="1"/>
    <xf numFmtId="0" fontId="0" fillId="0" borderId="0" xfId="0" applyAlignment="1" applyProtection="1"/>
    <xf numFmtId="0" fontId="19" fillId="0" borderId="0" xfId="0" applyFont="1" applyBorder="1" applyAlignment="1" applyProtection="1"/>
    <xf numFmtId="0" fontId="19" fillId="0" borderId="0" xfId="0" applyFont="1" applyAlignment="1" applyProtection="1"/>
    <xf numFmtId="49" fontId="9" fillId="2" borderId="0" xfId="0" applyNumberFormat="1" applyFont="1" applyFill="1" applyAlignment="1" applyProtection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15" fillId="0" borderId="0" xfId="0" applyFont="1" applyAlignment="1" applyProtection="1"/>
    <xf numFmtId="0" fontId="16" fillId="0" borderId="0" xfId="0" applyFont="1" applyAlignment="1" applyProtection="1"/>
  </cellXfs>
  <cellStyles count="3">
    <cellStyle name="Normal 2" xfId="1"/>
    <cellStyle name="Normálna" xfId="0" builtinId="0"/>
    <cellStyle name="Percentá" xfId="2" builtinId="5"/>
  </cellStyles>
  <dxfs count="0"/>
  <tableStyles count="0" defaultTableStyle="TableStyleMedium2" defaultPivotStyle="PivotStyleMedium9"/>
  <colors>
    <mruColors>
      <color rgb="FF26C4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O57"/>
  <sheetViews>
    <sheetView tabSelected="1" zoomScaleNormal="100" zoomScaleSheetLayoutView="70" workbookViewId="0"/>
  </sheetViews>
  <sheetFormatPr defaultRowHeight="15" x14ac:dyDescent="0.25"/>
  <cols>
    <col min="1" max="1" width="3.140625" customWidth="1"/>
    <col min="2" max="2" width="5.7109375" customWidth="1"/>
    <col min="3" max="3" width="9.42578125" bestFit="1" customWidth="1"/>
    <col min="7" max="7" width="5.7109375" customWidth="1"/>
  </cols>
  <sheetData>
    <row r="1" spans="1:15" x14ac:dyDescent="0.25">
      <c r="L1" s="11"/>
    </row>
    <row r="2" spans="1:15" x14ac:dyDescent="0.25">
      <c r="A2" s="140" t="s">
        <v>213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2"/>
    </row>
    <row r="4" spans="1:15" x14ac:dyDescent="0.25">
      <c r="B4" s="147" t="s">
        <v>115</v>
      </c>
      <c r="C4" s="147"/>
      <c r="D4" s="141"/>
      <c r="G4" s="148" t="s">
        <v>116</v>
      </c>
      <c r="H4" s="148"/>
      <c r="I4" s="148"/>
      <c r="J4" s="148"/>
      <c r="K4" s="142"/>
    </row>
    <row r="5" spans="1:15" x14ac:dyDescent="0.25">
      <c r="B5" s="5"/>
      <c r="C5" s="145" t="s">
        <v>101</v>
      </c>
      <c r="D5" s="146"/>
      <c r="E5" s="146"/>
      <c r="F5" s="62"/>
      <c r="G5" s="5"/>
      <c r="H5" s="80" t="s">
        <v>103</v>
      </c>
      <c r="I5" s="61"/>
      <c r="J5" s="61"/>
    </row>
    <row r="6" spans="1:15" x14ac:dyDescent="0.25">
      <c r="B6" s="6"/>
      <c r="C6" s="145" t="s">
        <v>102</v>
      </c>
      <c r="D6" s="146"/>
      <c r="E6" s="146"/>
      <c r="F6" s="62"/>
      <c r="G6" s="6"/>
      <c r="H6" s="80" t="s">
        <v>102</v>
      </c>
      <c r="I6" s="61"/>
      <c r="J6" s="61"/>
    </row>
    <row r="7" spans="1:15" x14ac:dyDescent="0.25">
      <c r="B7" s="7"/>
      <c r="C7" s="145" t="s">
        <v>130</v>
      </c>
      <c r="D7" s="146"/>
      <c r="E7" s="146"/>
      <c r="F7" s="62"/>
      <c r="G7" s="42"/>
      <c r="H7" s="80" t="s">
        <v>104</v>
      </c>
      <c r="I7" s="61"/>
      <c r="J7" s="61"/>
    </row>
    <row r="8" spans="1:15" x14ac:dyDescent="0.25">
      <c r="B8" s="15"/>
      <c r="C8" s="80" t="s">
        <v>131</v>
      </c>
      <c r="D8" s="81"/>
      <c r="E8" s="81"/>
      <c r="F8" s="62"/>
      <c r="G8" s="7"/>
      <c r="H8" s="80" t="s">
        <v>130</v>
      </c>
      <c r="I8" s="61"/>
      <c r="J8" s="61"/>
    </row>
    <row r="9" spans="1:15" x14ac:dyDescent="0.25">
      <c r="G9" s="15"/>
      <c r="H9" s="82" t="s">
        <v>131</v>
      </c>
      <c r="I9" s="43"/>
      <c r="J9" s="43"/>
    </row>
    <row r="10" spans="1:15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7.75" customHeight="1" x14ac:dyDescent="0.25">
      <c r="A11" s="119"/>
      <c r="B11" s="121" t="s">
        <v>117</v>
      </c>
      <c r="C11" s="139" t="s">
        <v>215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36"/>
      <c r="O11" s="136"/>
    </row>
    <row r="12" spans="1:15" x14ac:dyDescent="0.25">
      <c r="A12" s="119"/>
      <c r="B12" s="121" t="s">
        <v>118</v>
      </c>
      <c r="C12" s="143" t="s">
        <v>200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19"/>
      <c r="O12" s="119"/>
    </row>
    <row r="13" spans="1:15" ht="44.25" customHeight="1" x14ac:dyDescent="0.25">
      <c r="A13" s="119"/>
      <c r="B13" s="121" t="s">
        <v>119</v>
      </c>
      <c r="C13" s="144" t="s">
        <v>201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19"/>
      <c r="O13" s="119"/>
    </row>
    <row r="14" spans="1:15" x14ac:dyDescent="0.25">
      <c r="A14" s="119"/>
      <c r="B14" s="121" t="s">
        <v>120</v>
      </c>
      <c r="C14" s="143" t="s">
        <v>203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19"/>
      <c r="O14" s="119"/>
    </row>
    <row r="15" spans="1:15" x14ac:dyDescent="0.25">
      <c r="A15" s="119"/>
      <c r="B15" s="121" t="s">
        <v>121</v>
      </c>
      <c r="C15" s="128" t="s">
        <v>204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19"/>
      <c r="O15" s="119"/>
    </row>
    <row r="16" spans="1:15" ht="61.5" customHeight="1" x14ac:dyDescent="0.25">
      <c r="A16" s="119"/>
      <c r="B16" s="121" t="s">
        <v>122</v>
      </c>
      <c r="C16" s="139" t="s">
        <v>205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19"/>
      <c r="O16" s="119"/>
    </row>
    <row r="17" spans="1:15" x14ac:dyDescent="0.25">
      <c r="A17" s="119"/>
      <c r="B17" s="121" t="s">
        <v>123</v>
      </c>
      <c r="C17" s="150" t="s">
        <v>206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19"/>
      <c r="O17" s="119"/>
    </row>
    <row r="18" spans="1:15" ht="41.25" customHeight="1" x14ac:dyDescent="0.25">
      <c r="A18" s="119"/>
      <c r="B18" s="121" t="s">
        <v>124</v>
      </c>
      <c r="C18" s="151" t="s">
        <v>207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19"/>
      <c r="O18" s="119"/>
    </row>
    <row r="19" spans="1:15" ht="44.25" customHeight="1" x14ac:dyDescent="0.25">
      <c r="A19" s="119"/>
      <c r="B19" s="121" t="s">
        <v>125</v>
      </c>
      <c r="C19" s="139" t="s">
        <v>208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19"/>
      <c r="O19" s="119"/>
    </row>
    <row r="20" spans="1:15" x14ac:dyDescent="0.25">
      <c r="A20" s="119"/>
      <c r="B20" s="121" t="s">
        <v>199</v>
      </c>
      <c r="C20" s="139" t="s">
        <v>221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19"/>
      <c r="O20" s="119"/>
    </row>
    <row r="21" spans="1:15" x14ac:dyDescent="0.25">
      <c r="A21" s="119"/>
      <c r="B21" s="11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43"/>
      <c r="N21" s="119"/>
      <c r="O21" s="119"/>
    </row>
    <row r="22" spans="1:15" x14ac:dyDescent="0.25">
      <c r="A22" s="119"/>
      <c r="B22" s="11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43"/>
      <c r="N22" s="119"/>
      <c r="O22" s="119"/>
    </row>
    <row r="23" spans="1:15" x14ac:dyDescent="0.25">
      <c r="A23" s="119"/>
      <c r="B23" s="11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43"/>
      <c r="N23" s="119"/>
      <c r="O23" s="119"/>
    </row>
    <row r="24" spans="1:15" x14ac:dyDescent="0.25">
      <c r="A24" s="119"/>
      <c r="B24" s="119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43"/>
      <c r="N24" s="119"/>
      <c r="O24" s="119"/>
    </row>
    <row r="25" spans="1:15" x14ac:dyDescent="0.25">
      <c r="A25" s="119"/>
      <c r="B25" s="11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43"/>
      <c r="N25" s="119"/>
      <c r="O25" s="119"/>
    </row>
    <row r="26" spans="1:15" x14ac:dyDescent="0.25">
      <c r="A26" s="119"/>
      <c r="B26" s="12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43"/>
      <c r="N26" s="119"/>
      <c r="O26" s="119"/>
    </row>
    <row r="27" spans="1:15" x14ac:dyDescent="0.25">
      <c r="A27" s="119"/>
      <c r="B27" s="11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43"/>
      <c r="N27" s="119"/>
      <c r="O27" s="119"/>
    </row>
    <row r="28" spans="1:15" x14ac:dyDescent="0.25">
      <c r="A28" s="119"/>
      <c r="B28" s="11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43"/>
      <c r="N28" s="119"/>
      <c r="O28" s="119"/>
    </row>
    <row r="29" spans="1:15" x14ac:dyDescent="0.25">
      <c r="A29" s="119"/>
      <c r="B29" s="11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43"/>
      <c r="N29" s="119"/>
      <c r="O29" s="119"/>
    </row>
    <row r="30" spans="1:15" x14ac:dyDescent="0.25">
      <c r="A30" s="119"/>
      <c r="B30" s="119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43"/>
      <c r="N30" s="119"/>
      <c r="O30" s="119"/>
    </row>
    <row r="31" spans="1:15" x14ac:dyDescent="0.25">
      <c r="A31" s="119"/>
      <c r="B31" s="11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43"/>
      <c r="N31" s="119"/>
      <c r="O31" s="119"/>
    </row>
    <row r="32" spans="1:15" x14ac:dyDescent="0.25">
      <c r="A32" s="119"/>
      <c r="B32" s="11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43"/>
      <c r="N32" s="119"/>
      <c r="O32" s="119"/>
    </row>
    <row r="33" spans="1:15" x14ac:dyDescent="0.25">
      <c r="A33" s="119"/>
      <c r="B33" s="11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3"/>
      <c r="N33" s="119"/>
      <c r="O33" s="119"/>
    </row>
    <row r="34" spans="1:15" x14ac:dyDescent="0.25">
      <c r="A34" s="119"/>
      <c r="B34" s="11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43"/>
      <c r="N34" s="119"/>
      <c r="O34" s="119"/>
    </row>
    <row r="35" spans="1:15" x14ac:dyDescent="0.25">
      <c r="A35" s="119"/>
      <c r="B35" s="11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43"/>
      <c r="N35" s="119"/>
      <c r="O35" s="119"/>
    </row>
    <row r="36" spans="1:15" x14ac:dyDescent="0.25">
      <c r="A36" s="119"/>
      <c r="B36" s="119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43"/>
      <c r="N36" s="119"/>
      <c r="O36" s="119"/>
    </row>
    <row r="37" spans="1:15" x14ac:dyDescent="0.25">
      <c r="A37" s="119"/>
      <c r="B37" s="119"/>
      <c r="C37" s="122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1:15" x14ac:dyDescent="0.25">
      <c r="A38" s="119"/>
      <c r="B38" s="119"/>
      <c r="C38" s="122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x14ac:dyDescent="0.25">
      <c r="A39" s="119"/>
      <c r="B39" s="119"/>
      <c r="C39" s="122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x14ac:dyDescent="0.25">
      <c r="A40" s="119"/>
      <c r="B40" s="119"/>
      <c r="C40" s="122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 x14ac:dyDescent="0.25">
      <c r="A41" s="119"/>
      <c r="B41" s="119"/>
      <c r="C41" s="122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x14ac:dyDescent="0.25">
      <c r="A42" s="119"/>
      <c r="B42" s="119"/>
      <c r="C42" s="122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x14ac:dyDescent="0.25">
      <c r="A43" s="119"/>
      <c r="B43" s="119"/>
      <c r="C43" s="122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 x14ac:dyDescent="0.25">
      <c r="A44" s="119"/>
      <c r="B44" s="119"/>
      <c r="C44" s="122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x14ac:dyDescent="0.25">
      <c r="A45" s="119"/>
      <c r="B45" s="119"/>
      <c r="C45" s="122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x14ac:dyDescent="0.25">
      <c r="A46" s="119"/>
      <c r="B46" s="119"/>
      <c r="C46" s="122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x14ac:dyDescent="0.25">
      <c r="A47" s="119"/>
      <c r="B47" s="119"/>
      <c r="C47" s="122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spans="1:15" x14ac:dyDescent="0.25">
      <c r="A48" s="119"/>
      <c r="B48" s="119"/>
      <c r="C48" s="122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</row>
    <row r="49" spans="1:15" x14ac:dyDescent="0.25">
      <c r="A49" s="119"/>
      <c r="B49" s="119"/>
      <c r="C49" s="122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x14ac:dyDescent="0.25">
      <c r="A50" s="119"/>
      <c r="B50" s="119"/>
      <c r="C50" s="122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x14ac:dyDescent="0.25">
      <c r="A51" s="119"/>
      <c r="B51" s="119"/>
      <c r="C51" s="122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x14ac:dyDescent="0.25">
      <c r="A52" s="119"/>
      <c r="B52" s="119"/>
      <c r="C52" s="122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x14ac:dyDescent="0.25">
      <c r="C53" s="63"/>
    </row>
    <row r="54" spans="1:15" x14ac:dyDescent="0.25">
      <c r="C54" s="63"/>
    </row>
    <row r="55" spans="1:15" x14ac:dyDescent="0.25">
      <c r="C55" s="63"/>
    </row>
    <row r="56" spans="1:15" x14ac:dyDescent="0.25">
      <c r="C56" s="63"/>
    </row>
    <row r="57" spans="1:15" x14ac:dyDescent="0.25">
      <c r="C57" s="63"/>
    </row>
  </sheetData>
  <sheetProtection password="E7CD" sheet="1" objects="1" scenarios="1"/>
  <mergeCells count="31">
    <mergeCell ref="C25:M25"/>
    <mergeCell ref="C26:M26"/>
    <mergeCell ref="C34:M34"/>
    <mergeCell ref="C35:M35"/>
    <mergeCell ref="C36:M36"/>
    <mergeCell ref="C28:M28"/>
    <mergeCell ref="C29:M29"/>
    <mergeCell ref="C30:M30"/>
    <mergeCell ref="C31:M31"/>
    <mergeCell ref="C32:M32"/>
    <mergeCell ref="C33:M33"/>
    <mergeCell ref="C27:M27"/>
    <mergeCell ref="C17:M17"/>
    <mergeCell ref="C18:M18"/>
    <mergeCell ref="C22:M22"/>
    <mergeCell ref="C23:M23"/>
    <mergeCell ref="C24:M24"/>
    <mergeCell ref="C19:M19"/>
    <mergeCell ref="C20:M20"/>
    <mergeCell ref="C21:M21"/>
    <mergeCell ref="C16:M16"/>
    <mergeCell ref="A2:M2"/>
    <mergeCell ref="C12:M12"/>
    <mergeCell ref="C13:M13"/>
    <mergeCell ref="C14:M14"/>
    <mergeCell ref="C5:E5"/>
    <mergeCell ref="C6:E6"/>
    <mergeCell ref="C7:E7"/>
    <mergeCell ref="B4:D4"/>
    <mergeCell ref="G4:K4"/>
    <mergeCell ref="C11:M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XFD202"/>
  <sheetViews>
    <sheetView zoomScale="70" zoomScaleNormal="70" zoomScaleSheetLayoutView="25" workbookViewId="0">
      <pane ySplit="6" topLeftCell="A7" activePane="bottomLeft" state="frozen"/>
      <selection activeCell="F10" sqref="F10"/>
      <selection pane="bottomLeft" activeCell="F10" sqref="F10"/>
    </sheetView>
  </sheetViews>
  <sheetFormatPr defaultRowHeight="15" outlineLevelRow="1" x14ac:dyDescent="0.25"/>
  <cols>
    <col min="1" max="1" width="11.28515625" style="4" customWidth="1"/>
    <col min="2" max="2" width="4.5703125" style="4" customWidth="1"/>
    <col min="3" max="3" width="2.140625" style="4" customWidth="1"/>
    <col min="4" max="4" width="60.28515625" style="4" customWidth="1"/>
    <col min="5" max="5" width="15.42578125" style="71" customWidth="1"/>
    <col min="6" max="8" width="12" style="4" customWidth="1"/>
    <col min="9" max="9" width="12.140625" style="4" customWidth="1"/>
    <col min="10" max="11" width="12" style="4" customWidth="1"/>
    <col min="12" max="12" width="11.85546875" style="4" customWidth="1"/>
    <col min="13" max="13" width="12.28515625" style="4" bestFit="1" customWidth="1"/>
    <col min="14" max="14" width="11.85546875" style="4" bestFit="1" customWidth="1"/>
    <col min="15" max="15" width="12" style="4" customWidth="1"/>
    <col min="16" max="16" width="10" style="4" bestFit="1" customWidth="1"/>
    <col min="17" max="17" width="7.7109375" style="4" bestFit="1" customWidth="1"/>
    <col min="18" max="19" width="9.140625" style="4"/>
    <col min="20" max="20" width="11" style="4" bestFit="1" customWidth="1"/>
    <col min="21" max="16384" width="9.140625" style="4"/>
  </cols>
  <sheetData>
    <row r="1" spans="1:26" ht="34.5" customHeight="1" x14ac:dyDescent="0.25">
      <c r="A1" s="155" t="s">
        <v>126</v>
      </c>
      <c r="B1" s="156"/>
      <c r="C1" s="156"/>
      <c r="D1" s="131"/>
      <c r="M1" s="11"/>
    </row>
    <row r="2" spans="1:26" x14ac:dyDescent="0.25">
      <c r="A2" s="157" t="s">
        <v>58</v>
      </c>
      <c r="B2" s="157"/>
      <c r="C2" s="158"/>
      <c r="D2" s="158"/>
    </row>
    <row r="3" spans="1:26" x14ac:dyDescent="0.25">
      <c r="A3" s="5"/>
      <c r="B3" s="159" t="s">
        <v>101</v>
      </c>
      <c r="C3" s="160"/>
      <c r="D3" s="160"/>
      <c r="E3" s="72"/>
    </row>
    <row r="4" spans="1:26" x14ac:dyDescent="0.25">
      <c r="A4" s="6"/>
      <c r="B4" s="159" t="s">
        <v>102</v>
      </c>
      <c r="C4" s="160"/>
      <c r="D4" s="160"/>
      <c r="E4" s="72"/>
    </row>
    <row r="5" spans="1:26" x14ac:dyDescent="0.25">
      <c r="A5" s="7"/>
      <c r="B5" s="159" t="s">
        <v>130</v>
      </c>
      <c r="C5" s="160"/>
      <c r="D5" s="160"/>
      <c r="E5" s="161" t="s">
        <v>216</v>
      </c>
      <c r="F5" s="154" t="s">
        <v>105</v>
      </c>
      <c r="G5" s="154"/>
      <c r="H5" s="154"/>
      <c r="I5" s="154"/>
      <c r="J5" s="154"/>
      <c r="K5" s="154"/>
      <c r="L5" s="154"/>
      <c r="M5" s="154"/>
      <c r="N5" s="154"/>
      <c r="O5" s="154"/>
    </row>
    <row r="6" spans="1:26" x14ac:dyDescent="0.25">
      <c r="A6" s="8"/>
      <c r="B6" s="83" t="s">
        <v>131</v>
      </c>
      <c r="C6" s="84"/>
      <c r="D6" s="84"/>
      <c r="E6" s="162"/>
      <c r="F6" s="134" t="str">
        <f>F14</f>
        <v>rok</v>
      </c>
      <c r="G6" s="134" t="str">
        <f t="shared" ref="G6:O6" si="0">G14</f>
        <v>rok</v>
      </c>
      <c r="H6" s="134" t="str">
        <f t="shared" si="0"/>
        <v>rok</v>
      </c>
      <c r="I6" s="134" t="str">
        <f t="shared" si="0"/>
        <v>rok</v>
      </c>
      <c r="J6" s="134" t="str">
        <f t="shared" si="0"/>
        <v>rok</v>
      </c>
      <c r="K6" s="134" t="str">
        <f t="shared" si="0"/>
        <v>rok</v>
      </c>
      <c r="L6" s="134" t="str">
        <f t="shared" si="0"/>
        <v>rok</v>
      </c>
      <c r="M6" s="134" t="str">
        <f t="shared" si="0"/>
        <v>rok</v>
      </c>
      <c r="N6" s="134" t="str">
        <f t="shared" si="0"/>
        <v>rok</v>
      </c>
      <c r="O6" s="134" t="str">
        <f t="shared" si="0"/>
        <v>rok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11"/>
      <c r="B7" s="11"/>
      <c r="D7" s="11"/>
      <c r="E7" s="72"/>
    </row>
    <row r="9" spans="1:26" ht="33.75" customHeight="1" x14ac:dyDescent="0.35">
      <c r="B9" s="12"/>
      <c r="C9" s="12"/>
      <c r="D9" s="13" t="s">
        <v>214</v>
      </c>
      <c r="E9" s="67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6" x14ac:dyDescent="0.25">
      <c r="B10" s="12"/>
      <c r="C10" s="10"/>
      <c r="D10" s="9" t="s">
        <v>56</v>
      </c>
      <c r="E10" s="73"/>
      <c r="F10" s="1"/>
    </row>
    <row r="11" spans="1:26" x14ac:dyDescent="0.25">
      <c r="B11" s="12"/>
      <c r="C11" s="10"/>
      <c r="D11" s="9" t="s">
        <v>202</v>
      </c>
      <c r="E11" s="73"/>
      <c r="F11" s="1"/>
    </row>
    <row r="12" spans="1:26" x14ac:dyDescent="0.25">
      <c r="B12" s="12"/>
      <c r="C12" s="10"/>
      <c r="D12" s="9" t="s">
        <v>57</v>
      </c>
      <c r="E12" s="73"/>
      <c r="F12" s="2"/>
    </row>
    <row r="13" spans="1:26" x14ac:dyDescent="0.25">
      <c r="B13" s="12"/>
      <c r="C13" s="10"/>
      <c r="D13" s="11"/>
      <c r="E13" s="72"/>
    </row>
    <row r="14" spans="1:26" x14ac:dyDescent="0.25">
      <c r="B14" s="12"/>
      <c r="D14" s="9" t="s">
        <v>40</v>
      </c>
      <c r="E14" s="73"/>
      <c r="F14" s="134" t="str">
        <f>IF(ISBLANK(F10),"rok",F10)</f>
        <v>rok</v>
      </c>
      <c r="G14" s="134" t="str">
        <f>IF(ISTEXT(F14),"rok",F14+1)</f>
        <v>rok</v>
      </c>
      <c r="H14" s="134" t="str">
        <f t="shared" ref="H14:O14" si="1">IF(ISTEXT(G14),"rok",G14+1)</f>
        <v>rok</v>
      </c>
      <c r="I14" s="134" t="str">
        <f t="shared" si="1"/>
        <v>rok</v>
      </c>
      <c r="J14" s="134" t="str">
        <f t="shared" si="1"/>
        <v>rok</v>
      </c>
      <c r="K14" s="134" t="str">
        <f t="shared" si="1"/>
        <v>rok</v>
      </c>
      <c r="L14" s="134" t="str">
        <f t="shared" si="1"/>
        <v>rok</v>
      </c>
      <c r="M14" s="134" t="str">
        <f t="shared" si="1"/>
        <v>rok</v>
      </c>
      <c r="N14" s="134" t="str">
        <f t="shared" si="1"/>
        <v>rok</v>
      </c>
      <c r="O14" s="134" t="str">
        <f t="shared" si="1"/>
        <v>rok</v>
      </c>
      <c r="Q14" s="93"/>
    </row>
    <row r="15" spans="1:26" x14ac:dyDescent="0.25">
      <c r="B15" s="12"/>
      <c r="F15" s="14"/>
    </row>
    <row r="16" spans="1:26" x14ac:dyDescent="0.25">
      <c r="B16" s="12"/>
      <c r="C16" s="10"/>
      <c r="D16" s="4" t="s">
        <v>114</v>
      </c>
      <c r="E16" s="100" t="s">
        <v>139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5">
      <c r="B17" s="12"/>
      <c r="C17" s="15"/>
      <c r="D17" s="10" t="s">
        <v>198</v>
      </c>
      <c r="E17" s="112"/>
      <c r="F17" s="16">
        <f>SUM(F18:F21)</f>
        <v>0</v>
      </c>
      <c r="G17" s="16">
        <f t="shared" ref="G17:O17" si="2">SUM(G18:G21)</f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</row>
    <row r="18" spans="2:15" x14ac:dyDescent="0.25">
      <c r="B18" s="12"/>
      <c r="C18" s="10"/>
      <c r="D18" s="18" t="s">
        <v>0</v>
      </c>
      <c r="E18" s="100" t="s">
        <v>140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x14ac:dyDescent="0.25">
      <c r="B19" s="12"/>
      <c r="C19" s="10"/>
      <c r="D19" s="18" t="s">
        <v>1</v>
      </c>
      <c r="E19" s="100" t="s">
        <v>141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5">
      <c r="B20" s="12"/>
      <c r="C20" s="10"/>
      <c r="D20" s="18" t="s">
        <v>2</v>
      </c>
      <c r="E20" s="100" t="s">
        <v>142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x14ac:dyDescent="0.25">
      <c r="B21" s="12"/>
      <c r="C21" s="10"/>
      <c r="D21" s="18" t="s">
        <v>3</v>
      </c>
      <c r="E21" s="100" t="s">
        <v>143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x14ac:dyDescent="0.25">
      <c r="B22" s="12"/>
      <c r="C22" s="10"/>
      <c r="D22" s="4" t="s">
        <v>4</v>
      </c>
      <c r="E22" s="100" t="s">
        <v>144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x14ac:dyDescent="0.25">
      <c r="B23" s="12"/>
      <c r="C23" s="15"/>
      <c r="D23" s="19" t="s">
        <v>5</v>
      </c>
      <c r="E23" s="102"/>
      <c r="F23" s="17">
        <f>F16+F17+F22</f>
        <v>0</v>
      </c>
      <c r="G23" s="17">
        <f t="shared" ref="G23:O23" si="3">G16+G17+G22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</row>
    <row r="24" spans="2:15" x14ac:dyDescent="0.25">
      <c r="B24" s="12"/>
      <c r="D24" s="11"/>
      <c r="E24" s="103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x14ac:dyDescent="0.25">
      <c r="B25" s="12"/>
      <c r="C25" s="10"/>
      <c r="D25" s="4" t="s">
        <v>6</v>
      </c>
      <c r="E25" s="100" t="s">
        <v>145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25">
      <c r="B26" s="12"/>
      <c r="C26" s="10"/>
      <c r="D26" s="4" t="s">
        <v>7</v>
      </c>
      <c r="E26" s="100" t="s">
        <v>146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35.25" customHeight="1" x14ac:dyDescent="0.25">
      <c r="B27" s="12"/>
      <c r="C27" s="10"/>
      <c r="D27" s="4" t="s">
        <v>8</v>
      </c>
      <c r="E27" s="100" t="s">
        <v>147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x14ac:dyDescent="0.25">
      <c r="B28" s="12"/>
      <c r="C28" s="10"/>
      <c r="D28" s="10" t="s">
        <v>9</v>
      </c>
      <c r="E28" s="111" t="s">
        <v>148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x14ac:dyDescent="0.25">
      <c r="B29" s="12"/>
      <c r="C29" s="15"/>
      <c r="D29" s="19" t="s">
        <v>10</v>
      </c>
      <c r="E29" s="102"/>
      <c r="F29" s="17">
        <f>SUM(F25:F28)</f>
        <v>0</v>
      </c>
      <c r="G29" s="17">
        <f t="shared" ref="G29:O29" si="4">SUM(G25:G28)</f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  <c r="O29" s="17">
        <f t="shared" si="4"/>
        <v>0</v>
      </c>
    </row>
    <row r="30" spans="2:15" x14ac:dyDescent="0.25">
      <c r="B30" s="12"/>
      <c r="C30" s="10"/>
      <c r="D30" s="4" t="s">
        <v>182</v>
      </c>
      <c r="E30" s="111" t="s">
        <v>185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x14ac:dyDescent="0.25">
      <c r="B31" s="12"/>
      <c r="C31" s="10"/>
      <c r="D31" s="4" t="s">
        <v>183</v>
      </c>
      <c r="E31" s="111" t="s">
        <v>186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x14ac:dyDescent="0.25">
      <c r="B32" s="12"/>
      <c r="C32" s="15"/>
      <c r="D32" s="11" t="s">
        <v>184</v>
      </c>
      <c r="E32" s="111"/>
      <c r="F32" s="133">
        <f>SUM(F30:F31)</f>
        <v>0</v>
      </c>
      <c r="G32" s="133">
        <f t="shared" ref="G32:O32" si="5">SUM(G30:G31)</f>
        <v>0</v>
      </c>
      <c r="H32" s="133">
        <f t="shared" si="5"/>
        <v>0</v>
      </c>
      <c r="I32" s="133">
        <f t="shared" si="5"/>
        <v>0</v>
      </c>
      <c r="J32" s="133">
        <f t="shared" si="5"/>
        <v>0</v>
      </c>
      <c r="K32" s="133">
        <f t="shared" si="5"/>
        <v>0</v>
      </c>
      <c r="L32" s="133">
        <f t="shared" si="5"/>
        <v>0</v>
      </c>
      <c r="M32" s="133">
        <f t="shared" si="5"/>
        <v>0</v>
      </c>
      <c r="N32" s="133">
        <f t="shared" si="5"/>
        <v>0</v>
      </c>
      <c r="O32" s="133">
        <f t="shared" si="5"/>
        <v>0</v>
      </c>
    </row>
    <row r="33" spans="2:17" x14ac:dyDescent="0.25">
      <c r="B33" s="12"/>
      <c r="C33" s="15"/>
      <c r="D33" s="19" t="s">
        <v>11</v>
      </c>
      <c r="E33" s="102"/>
      <c r="F33" s="17">
        <f>F32+F29+F23</f>
        <v>0</v>
      </c>
      <c r="G33" s="17">
        <f t="shared" ref="G33:O33" si="6">G32+G29+G23</f>
        <v>0</v>
      </c>
      <c r="H33" s="17">
        <f t="shared" si="6"/>
        <v>0</v>
      </c>
      <c r="I33" s="17">
        <f t="shared" si="6"/>
        <v>0</v>
      </c>
      <c r="J33" s="17">
        <f t="shared" si="6"/>
        <v>0</v>
      </c>
      <c r="K33" s="17">
        <f t="shared" si="6"/>
        <v>0</v>
      </c>
      <c r="L33" s="17">
        <f t="shared" si="6"/>
        <v>0</v>
      </c>
      <c r="M33" s="17">
        <f t="shared" si="6"/>
        <v>0</v>
      </c>
      <c r="N33" s="17">
        <f t="shared" si="6"/>
        <v>0</v>
      </c>
      <c r="O33" s="17">
        <f t="shared" si="6"/>
        <v>0</v>
      </c>
      <c r="P33" s="20"/>
      <c r="Q33" s="20"/>
    </row>
    <row r="34" spans="2:17" x14ac:dyDescent="0.25">
      <c r="B34" s="12"/>
      <c r="E34" s="10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7" x14ac:dyDescent="0.25">
      <c r="B35" s="12"/>
      <c r="D35" s="9" t="s">
        <v>39</v>
      </c>
      <c r="E35" s="104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7" x14ac:dyDescent="0.25">
      <c r="B36" s="12"/>
      <c r="C36" s="10"/>
      <c r="D36" s="4" t="s">
        <v>82</v>
      </c>
      <c r="E36" s="111" t="s">
        <v>149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7" x14ac:dyDescent="0.25">
      <c r="B37" s="12"/>
      <c r="C37" s="10"/>
      <c r="D37" s="4" t="s">
        <v>83</v>
      </c>
      <c r="E37" s="111" t="s">
        <v>150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7" x14ac:dyDescent="0.25">
      <c r="B38" s="12"/>
      <c r="C38" s="10"/>
      <c r="D38" s="66" t="s">
        <v>84</v>
      </c>
      <c r="E38" s="111" t="s">
        <v>151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7" x14ac:dyDescent="0.25">
      <c r="B39" s="12"/>
      <c r="C39" s="10"/>
      <c r="D39" s="66" t="s">
        <v>85</v>
      </c>
      <c r="E39" s="111" t="s">
        <v>152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7" x14ac:dyDescent="0.25">
      <c r="B40" s="12"/>
      <c r="C40" s="15"/>
      <c r="D40" s="19" t="s">
        <v>13</v>
      </c>
      <c r="E40" s="102"/>
      <c r="F40" s="17">
        <f>SUM(F36:F39)</f>
        <v>0</v>
      </c>
      <c r="G40" s="17">
        <f t="shared" ref="G40:O40" si="7">SUM(G36:G39)</f>
        <v>0</v>
      </c>
      <c r="H40" s="17">
        <f t="shared" si="7"/>
        <v>0</v>
      </c>
      <c r="I40" s="17">
        <f t="shared" si="7"/>
        <v>0</v>
      </c>
      <c r="J40" s="17">
        <f t="shared" si="7"/>
        <v>0</v>
      </c>
      <c r="K40" s="17">
        <f t="shared" si="7"/>
        <v>0</v>
      </c>
      <c r="L40" s="17">
        <f t="shared" si="7"/>
        <v>0</v>
      </c>
      <c r="M40" s="17">
        <f t="shared" si="7"/>
        <v>0</v>
      </c>
      <c r="N40" s="17">
        <f t="shared" si="7"/>
        <v>0</v>
      </c>
      <c r="O40" s="17">
        <f t="shared" si="7"/>
        <v>0</v>
      </c>
    </row>
    <row r="41" spans="2:17" x14ac:dyDescent="0.25">
      <c r="B41" s="12"/>
      <c r="D41" s="11"/>
      <c r="E41" s="10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2:17" x14ac:dyDescent="0.25">
      <c r="B42" s="12"/>
      <c r="C42" s="10"/>
      <c r="D42" s="4" t="s">
        <v>219</v>
      </c>
      <c r="E42" s="100" t="s">
        <v>153</v>
      </c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7" x14ac:dyDescent="0.25">
      <c r="B43" s="12"/>
      <c r="C43" s="10"/>
      <c r="D43" s="4" t="s">
        <v>129</v>
      </c>
      <c r="E43" s="100" t="s">
        <v>154</v>
      </c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7" x14ac:dyDescent="0.25">
      <c r="B44" s="12"/>
      <c r="C44" s="15"/>
      <c r="D44" s="11" t="s">
        <v>14</v>
      </c>
      <c r="E44" s="103"/>
      <c r="F44" s="23">
        <f>SUM(F42:F43)</f>
        <v>0</v>
      </c>
      <c r="G44" s="23">
        <f t="shared" ref="G44:O44" si="8">SUM(G42:G43)</f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  <c r="N44" s="23">
        <f t="shared" si="8"/>
        <v>0</v>
      </c>
      <c r="O44" s="23">
        <f t="shared" si="8"/>
        <v>0</v>
      </c>
    </row>
    <row r="45" spans="2:17" x14ac:dyDescent="0.25">
      <c r="B45" s="12"/>
      <c r="D45" s="11"/>
      <c r="E45" s="10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2:17" x14ac:dyDescent="0.25">
      <c r="B46" s="12"/>
      <c r="C46" s="10"/>
      <c r="D46" s="4" t="s">
        <v>17</v>
      </c>
      <c r="E46" s="111" t="s">
        <v>155</v>
      </c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7" x14ac:dyDescent="0.25">
      <c r="B47" s="12"/>
      <c r="C47" s="10"/>
      <c r="D47" s="4" t="s">
        <v>16</v>
      </c>
      <c r="E47" s="111" t="s">
        <v>156</v>
      </c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7" x14ac:dyDescent="0.25">
      <c r="B48" s="12"/>
      <c r="C48" s="15"/>
      <c r="D48" s="11" t="s">
        <v>18</v>
      </c>
      <c r="E48" s="103"/>
      <c r="F48" s="23">
        <f>SUM(F46:F47)</f>
        <v>0</v>
      </c>
      <c r="G48" s="23">
        <f t="shared" ref="G48:O48" si="9">SUM(G46:G47)</f>
        <v>0</v>
      </c>
      <c r="H48" s="23">
        <f t="shared" si="9"/>
        <v>0</v>
      </c>
      <c r="I48" s="23">
        <f t="shared" si="9"/>
        <v>0</v>
      </c>
      <c r="J48" s="23">
        <f t="shared" si="9"/>
        <v>0</v>
      </c>
      <c r="K48" s="23">
        <f t="shared" si="9"/>
        <v>0</v>
      </c>
      <c r="L48" s="23">
        <f t="shared" si="9"/>
        <v>0</v>
      </c>
      <c r="M48" s="23">
        <f t="shared" si="9"/>
        <v>0</v>
      </c>
      <c r="N48" s="23">
        <f t="shared" si="9"/>
        <v>0</v>
      </c>
      <c r="O48" s="23">
        <f t="shared" si="9"/>
        <v>0</v>
      </c>
    </row>
    <row r="49" spans="2:15" x14ac:dyDescent="0.25">
      <c r="B49" s="12"/>
      <c r="D49" s="11"/>
      <c r="E49" s="10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x14ac:dyDescent="0.25">
      <c r="B50" s="12"/>
      <c r="C50" s="10"/>
      <c r="D50" s="4" t="s">
        <v>41</v>
      </c>
      <c r="E50" s="111" t="s">
        <v>157</v>
      </c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5">
      <c r="B51" s="12"/>
      <c r="C51" s="10"/>
      <c r="D51" s="4" t="s">
        <v>42</v>
      </c>
      <c r="E51" s="111" t="s">
        <v>158</v>
      </c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25">
      <c r="B52" s="12"/>
      <c r="C52" s="15"/>
      <c r="D52" s="11" t="s">
        <v>15</v>
      </c>
      <c r="E52" s="103"/>
      <c r="F52" s="23">
        <f>SUM(F50:F51)</f>
        <v>0</v>
      </c>
      <c r="G52" s="23">
        <f t="shared" ref="G52:O52" si="10">SUM(G50:G51)</f>
        <v>0</v>
      </c>
      <c r="H52" s="23">
        <f t="shared" si="10"/>
        <v>0</v>
      </c>
      <c r="I52" s="23">
        <f t="shared" si="10"/>
        <v>0</v>
      </c>
      <c r="J52" s="23">
        <f t="shared" si="10"/>
        <v>0</v>
      </c>
      <c r="K52" s="23">
        <f t="shared" si="10"/>
        <v>0</v>
      </c>
      <c r="L52" s="23">
        <f t="shared" si="10"/>
        <v>0</v>
      </c>
      <c r="M52" s="23">
        <f t="shared" si="10"/>
        <v>0</v>
      </c>
      <c r="N52" s="23">
        <f t="shared" si="10"/>
        <v>0</v>
      </c>
      <c r="O52" s="23">
        <f t="shared" si="10"/>
        <v>0</v>
      </c>
    </row>
    <row r="53" spans="2:15" x14ac:dyDescent="0.25">
      <c r="B53" s="12"/>
      <c r="E53" s="10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x14ac:dyDescent="0.25">
      <c r="B54" s="12"/>
      <c r="C54" s="10"/>
      <c r="D54" s="4" t="s">
        <v>43</v>
      </c>
      <c r="E54" s="111" t="s">
        <v>159</v>
      </c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5">
      <c r="B55" s="12"/>
      <c r="C55" s="10"/>
      <c r="D55" s="4" t="s">
        <v>128</v>
      </c>
      <c r="E55" s="111" t="s">
        <v>160</v>
      </c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5">
      <c r="B56" s="12"/>
      <c r="C56" s="10"/>
      <c r="D56" s="4" t="s">
        <v>19</v>
      </c>
      <c r="E56" s="111" t="s">
        <v>161</v>
      </c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25">
      <c r="B57" s="12"/>
      <c r="C57" s="15"/>
      <c r="D57" s="11" t="s">
        <v>20</v>
      </c>
      <c r="E57" s="103"/>
      <c r="F57" s="23">
        <f>SUM(F54:F56)</f>
        <v>0</v>
      </c>
      <c r="G57" s="23">
        <f t="shared" ref="G57:O57" si="11">SUM(G54:G56)</f>
        <v>0</v>
      </c>
      <c r="H57" s="23">
        <f t="shared" si="11"/>
        <v>0</v>
      </c>
      <c r="I57" s="23">
        <f t="shared" si="11"/>
        <v>0</v>
      </c>
      <c r="J57" s="23">
        <f t="shared" si="11"/>
        <v>0</v>
      </c>
      <c r="K57" s="23">
        <f t="shared" si="11"/>
        <v>0</v>
      </c>
      <c r="L57" s="23">
        <f t="shared" si="11"/>
        <v>0</v>
      </c>
      <c r="M57" s="23">
        <f t="shared" si="11"/>
        <v>0</v>
      </c>
      <c r="N57" s="23">
        <f t="shared" si="11"/>
        <v>0</v>
      </c>
      <c r="O57" s="23">
        <f t="shared" si="11"/>
        <v>0</v>
      </c>
    </row>
    <row r="58" spans="2:15" x14ac:dyDescent="0.25">
      <c r="B58" s="12"/>
      <c r="C58" s="15"/>
      <c r="D58" s="11" t="s">
        <v>21</v>
      </c>
      <c r="E58" s="103"/>
      <c r="F58" s="23">
        <f t="shared" ref="F58:O58" si="12">F57+F52+F48+F44</f>
        <v>0</v>
      </c>
      <c r="G58" s="23">
        <f t="shared" si="12"/>
        <v>0</v>
      </c>
      <c r="H58" s="23">
        <f t="shared" si="12"/>
        <v>0</v>
      </c>
      <c r="I58" s="23">
        <f t="shared" si="12"/>
        <v>0</v>
      </c>
      <c r="J58" s="23">
        <f t="shared" si="12"/>
        <v>0</v>
      </c>
      <c r="K58" s="23">
        <f t="shared" si="12"/>
        <v>0</v>
      </c>
      <c r="L58" s="23">
        <f t="shared" si="12"/>
        <v>0</v>
      </c>
      <c r="M58" s="23">
        <f t="shared" si="12"/>
        <v>0</v>
      </c>
      <c r="N58" s="23">
        <f t="shared" si="12"/>
        <v>0</v>
      </c>
      <c r="O58" s="23">
        <f t="shared" si="12"/>
        <v>0</v>
      </c>
    </row>
    <row r="59" spans="2:15" x14ac:dyDescent="0.25">
      <c r="B59" s="12"/>
      <c r="C59" s="10"/>
      <c r="D59" s="4" t="s">
        <v>182</v>
      </c>
      <c r="E59" s="111" t="s">
        <v>223</v>
      </c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25">
      <c r="B60" s="12"/>
      <c r="C60" s="10"/>
      <c r="D60" s="4" t="s">
        <v>183</v>
      </c>
      <c r="E60" s="111" t="s">
        <v>187</v>
      </c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25">
      <c r="B61" s="12"/>
      <c r="C61" s="15"/>
      <c r="D61" s="11" t="s">
        <v>184</v>
      </c>
      <c r="E61" s="111"/>
      <c r="F61" s="124">
        <f>SUM(F59:F60)</f>
        <v>0</v>
      </c>
      <c r="G61" s="124">
        <f t="shared" ref="G61:O61" si="13">SUM(G59:G60)</f>
        <v>0</v>
      </c>
      <c r="H61" s="124">
        <f t="shared" si="13"/>
        <v>0</v>
      </c>
      <c r="I61" s="124">
        <f t="shared" si="13"/>
        <v>0</v>
      </c>
      <c r="J61" s="124">
        <f t="shared" si="13"/>
        <v>0</v>
      </c>
      <c r="K61" s="124">
        <f t="shared" si="13"/>
        <v>0</v>
      </c>
      <c r="L61" s="124">
        <f t="shared" si="13"/>
        <v>0</v>
      </c>
      <c r="M61" s="124">
        <f t="shared" si="13"/>
        <v>0</v>
      </c>
      <c r="N61" s="124">
        <f t="shared" si="13"/>
        <v>0</v>
      </c>
      <c r="O61" s="124">
        <f t="shared" si="13"/>
        <v>0</v>
      </c>
    </row>
    <row r="62" spans="2:15" x14ac:dyDescent="0.25">
      <c r="B62" s="12"/>
      <c r="C62" s="15"/>
      <c r="D62" s="11" t="s">
        <v>22</v>
      </c>
      <c r="E62" s="103"/>
      <c r="F62" s="23">
        <f t="shared" ref="F62:O62" si="14">F58+F40+F61</f>
        <v>0</v>
      </c>
      <c r="G62" s="23">
        <f t="shared" si="14"/>
        <v>0</v>
      </c>
      <c r="H62" s="23">
        <f t="shared" si="14"/>
        <v>0</v>
      </c>
      <c r="I62" s="23">
        <f t="shared" si="14"/>
        <v>0</v>
      </c>
      <c r="J62" s="23">
        <f t="shared" si="14"/>
        <v>0</v>
      </c>
      <c r="K62" s="23">
        <f t="shared" si="14"/>
        <v>0</v>
      </c>
      <c r="L62" s="23">
        <f t="shared" si="14"/>
        <v>0</v>
      </c>
      <c r="M62" s="23">
        <f t="shared" si="14"/>
        <v>0</v>
      </c>
      <c r="N62" s="23">
        <f t="shared" si="14"/>
        <v>0</v>
      </c>
      <c r="O62" s="23">
        <f t="shared" si="14"/>
        <v>0</v>
      </c>
    </row>
    <row r="63" spans="2:15" x14ac:dyDescent="0.25">
      <c r="B63" s="12"/>
      <c r="E63" s="100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2:15" x14ac:dyDescent="0.25">
      <c r="B64" s="12"/>
      <c r="D64" s="9" t="s">
        <v>78</v>
      </c>
      <c r="E64" s="104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2:16" x14ac:dyDescent="0.25">
      <c r="B65" s="12"/>
      <c r="E65" s="10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6" x14ac:dyDescent="0.25">
      <c r="B66" s="12"/>
      <c r="C66" s="10"/>
      <c r="D66" s="4" t="s">
        <v>36</v>
      </c>
      <c r="E66" s="111" t="s">
        <v>162</v>
      </c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6" x14ac:dyDescent="0.25">
      <c r="B67" s="12"/>
      <c r="C67" s="10"/>
      <c r="D67" s="4" t="s">
        <v>37</v>
      </c>
      <c r="E67" s="111" t="s">
        <v>163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27"/>
    </row>
    <row r="68" spans="2:16" x14ac:dyDescent="0.25">
      <c r="B68" s="12"/>
      <c r="C68" s="10"/>
      <c r="D68" s="4" t="s">
        <v>38</v>
      </c>
      <c r="E68" s="111" t="s">
        <v>164</v>
      </c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6" x14ac:dyDescent="0.25">
      <c r="B69" s="12"/>
      <c r="C69" s="10"/>
      <c r="D69" s="4" t="s">
        <v>44</v>
      </c>
      <c r="E69" s="111" t="s">
        <v>165</v>
      </c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6" x14ac:dyDescent="0.25">
      <c r="B70" s="12"/>
      <c r="C70" s="10"/>
      <c r="D70" s="4" t="s">
        <v>35</v>
      </c>
      <c r="E70" s="111" t="s">
        <v>166</v>
      </c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6" x14ac:dyDescent="0.25">
      <c r="B71" s="12"/>
      <c r="C71" s="15"/>
      <c r="D71" s="11" t="s">
        <v>34</v>
      </c>
      <c r="E71" s="103"/>
      <c r="F71" s="23">
        <f>F66+F67-F68-F69-F70</f>
        <v>0</v>
      </c>
      <c r="G71" s="23">
        <f t="shared" ref="G71:O71" si="15">G66+G67-G68-G69-G70</f>
        <v>0</v>
      </c>
      <c r="H71" s="23">
        <f t="shared" si="15"/>
        <v>0</v>
      </c>
      <c r="I71" s="23">
        <f t="shared" si="15"/>
        <v>0</v>
      </c>
      <c r="J71" s="23">
        <f t="shared" si="15"/>
        <v>0</v>
      </c>
      <c r="K71" s="23">
        <f t="shared" si="15"/>
        <v>0</v>
      </c>
      <c r="L71" s="23">
        <f t="shared" si="15"/>
        <v>0</v>
      </c>
      <c r="M71" s="23">
        <f t="shared" si="15"/>
        <v>0</v>
      </c>
      <c r="N71" s="23">
        <f t="shared" si="15"/>
        <v>0</v>
      </c>
      <c r="O71" s="23">
        <f t="shared" si="15"/>
        <v>0</v>
      </c>
    </row>
    <row r="72" spans="2:16" x14ac:dyDescent="0.25">
      <c r="B72" s="12"/>
      <c r="C72" s="10"/>
      <c r="D72" s="4" t="s">
        <v>45</v>
      </c>
      <c r="E72" s="111" t="s">
        <v>167</v>
      </c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6" x14ac:dyDescent="0.25">
      <c r="B73" s="12"/>
      <c r="C73" s="10"/>
      <c r="D73" s="4" t="s">
        <v>33</v>
      </c>
      <c r="E73" s="111" t="s">
        <v>168</v>
      </c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6" x14ac:dyDescent="0.25">
      <c r="B74" s="12"/>
      <c r="C74" s="10"/>
      <c r="D74" s="4" t="s">
        <v>23</v>
      </c>
      <c r="E74" s="111" t="s">
        <v>169</v>
      </c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6" x14ac:dyDescent="0.25">
      <c r="B75" s="12"/>
      <c r="C75" s="10"/>
      <c r="D75" s="4" t="s">
        <v>32</v>
      </c>
      <c r="E75" s="111" t="s">
        <v>170</v>
      </c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6" x14ac:dyDescent="0.25">
      <c r="B76" s="12"/>
      <c r="C76" s="10"/>
      <c r="D76" s="4" t="s">
        <v>31</v>
      </c>
      <c r="E76" s="111" t="s">
        <v>171</v>
      </c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6" x14ac:dyDescent="0.25">
      <c r="B77" s="12"/>
      <c r="C77" s="15"/>
      <c r="D77" s="11" t="s">
        <v>46</v>
      </c>
      <c r="E77" s="103"/>
      <c r="F77" s="23">
        <f>F71-F72-F73-F74+F75-F76</f>
        <v>0</v>
      </c>
      <c r="G77" s="23">
        <f t="shared" ref="G77:O77" si="16">G71-G72-G73-G74+G75-G76</f>
        <v>0</v>
      </c>
      <c r="H77" s="23">
        <f t="shared" si="16"/>
        <v>0</v>
      </c>
      <c r="I77" s="23">
        <f t="shared" si="16"/>
        <v>0</v>
      </c>
      <c r="J77" s="23">
        <f t="shared" si="16"/>
        <v>0</v>
      </c>
      <c r="K77" s="23">
        <f t="shared" si="16"/>
        <v>0</v>
      </c>
      <c r="L77" s="23">
        <f t="shared" si="16"/>
        <v>0</v>
      </c>
      <c r="M77" s="23">
        <f t="shared" si="16"/>
        <v>0</v>
      </c>
      <c r="N77" s="23">
        <f t="shared" si="16"/>
        <v>0</v>
      </c>
      <c r="O77" s="23">
        <f t="shared" si="16"/>
        <v>0</v>
      </c>
    </row>
    <row r="78" spans="2:16" x14ac:dyDescent="0.25">
      <c r="B78" s="12"/>
      <c r="D78" s="11"/>
      <c r="E78" s="103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2:16" x14ac:dyDescent="0.25">
      <c r="B79" s="12"/>
      <c r="C79" s="10"/>
      <c r="D79" s="4" t="s">
        <v>30</v>
      </c>
      <c r="E79" s="111" t="s">
        <v>172</v>
      </c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6" x14ac:dyDescent="0.25">
      <c r="B80" s="12"/>
      <c r="C80" s="10"/>
      <c r="D80" s="4" t="s">
        <v>29</v>
      </c>
      <c r="E80" s="111" t="s">
        <v>173</v>
      </c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30" x14ac:dyDescent="0.25">
      <c r="B81" s="12"/>
      <c r="C81" s="10"/>
      <c r="D81" s="4" t="s">
        <v>28</v>
      </c>
      <c r="E81" s="111" t="s">
        <v>222</v>
      </c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30" customHeight="1" x14ac:dyDescent="0.25">
      <c r="B82" s="12"/>
      <c r="C82" s="10"/>
      <c r="D82" s="4" t="s">
        <v>27</v>
      </c>
      <c r="E82" s="111" t="s">
        <v>177</v>
      </c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x14ac:dyDescent="0.25">
      <c r="B83" s="12"/>
      <c r="C83" s="15"/>
      <c r="D83" s="11" t="s">
        <v>47</v>
      </c>
      <c r="E83" s="103"/>
      <c r="F83" s="23">
        <f>F79-F80+F81-F82</f>
        <v>0</v>
      </c>
      <c r="G83" s="23">
        <f t="shared" ref="G83:O83" si="17">G79-G80+G81-G82</f>
        <v>0</v>
      </c>
      <c r="H83" s="23">
        <f t="shared" si="17"/>
        <v>0</v>
      </c>
      <c r="I83" s="23">
        <f t="shared" si="17"/>
        <v>0</v>
      </c>
      <c r="J83" s="23">
        <f t="shared" si="17"/>
        <v>0</v>
      </c>
      <c r="K83" s="23">
        <f t="shared" si="17"/>
        <v>0</v>
      </c>
      <c r="L83" s="23">
        <f t="shared" si="17"/>
        <v>0</v>
      </c>
      <c r="M83" s="23">
        <f t="shared" si="17"/>
        <v>0</v>
      </c>
      <c r="N83" s="23">
        <f t="shared" si="17"/>
        <v>0</v>
      </c>
      <c r="O83" s="23">
        <f t="shared" si="17"/>
        <v>0</v>
      </c>
    </row>
    <row r="84" spans="2:15" x14ac:dyDescent="0.25">
      <c r="B84" s="12"/>
      <c r="E84" s="100"/>
      <c r="F84" s="20"/>
      <c r="G84" s="20"/>
      <c r="H84" s="20"/>
      <c r="I84" s="20"/>
      <c r="J84" s="20"/>
      <c r="K84" s="20"/>
      <c r="L84" s="20"/>
      <c r="M84" s="20"/>
      <c r="N84" s="20"/>
      <c r="O84" s="114"/>
    </row>
    <row r="85" spans="2:15" x14ac:dyDescent="0.25">
      <c r="B85" s="12"/>
      <c r="C85" s="10"/>
      <c r="D85" s="4" t="s">
        <v>26</v>
      </c>
      <c r="E85" s="111" t="s">
        <v>174</v>
      </c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x14ac:dyDescent="0.25">
      <c r="B86" s="12"/>
      <c r="C86" s="10"/>
      <c r="D86" s="4" t="s">
        <v>25</v>
      </c>
      <c r="E86" s="111" t="s">
        <v>175</v>
      </c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x14ac:dyDescent="0.25">
      <c r="B87" s="12"/>
      <c r="C87" s="10"/>
      <c r="D87" s="4" t="s">
        <v>24</v>
      </c>
      <c r="E87" s="111" t="s">
        <v>176</v>
      </c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x14ac:dyDescent="0.25">
      <c r="B88" s="12"/>
      <c r="C88" s="15"/>
      <c r="D88" s="11" t="s">
        <v>12</v>
      </c>
      <c r="E88" s="76"/>
      <c r="F88" s="17">
        <f>F77+F83-F85+F86-F87</f>
        <v>0</v>
      </c>
      <c r="G88" s="17">
        <f t="shared" ref="G88:O88" si="18">G77+G83-G85+G86-G87</f>
        <v>0</v>
      </c>
      <c r="H88" s="17">
        <f t="shared" si="18"/>
        <v>0</v>
      </c>
      <c r="I88" s="17">
        <f t="shared" si="18"/>
        <v>0</v>
      </c>
      <c r="J88" s="17">
        <f t="shared" si="18"/>
        <v>0</v>
      </c>
      <c r="K88" s="17">
        <f t="shared" si="18"/>
        <v>0</v>
      </c>
      <c r="L88" s="17">
        <f t="shared" si="18"/>
        <v>0</v>
      </c>
      <c r="M88" s="17">
        <f t="shared" si="18"/>
        <v>0</v>
      </c>
      <c r="N88" s="17">
        <f t="shared" si="18"/>
        <v>0</v>
      </c>
      <c r="O88" s="17">
        <f t="shared" si="18"/>
        <v>0</v>
      </c>
    </row>
    <row r="89" spans="2:15" x14ac:dyDescent="0.25">
      <c r="B89" s="12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2:15" x14ac:dyDescent="0.25">
      <c r="B90" s="12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2:15" x14ac:dyDescent="0.25">
      <c r="B91" s="12"/>
      <c r="D91" s="9" t="s">
        <v>79</v>
      </c>
      <c r="E91" s="73"/>
      <c r="F91" s="21"/>
      <c r="G91" s="21"/>
      <c r="H91" s="21"/>
      <c r="I91" s="21"/>
      <c r="J91" s="21"/>
      <c r="K91" s="21"/>
      <c r="L91" s="21"/>
      <c r="M91" s="28"/>
      <c r="N91" s="28"/>
      <c r="O91" s="28"/>
    </row>
    <row r="92" spans="2:15" x14ac:dyDescent="0.25">
      <c r="B92" s="12"/>
      <c r="C92" s="10"/>
      <c r="D92" s="4" t="s">
        <v>53</v>
      </c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x14ac:dyDescent="0.25">
      <c r="B93" s="12"/>
      <c r="C93" s="15"/>
      <c r="D93" s="11" t="s">
        <v>70</v>
      </c>
      <c r="E93" s="72"/>
      <c r="F93" s="23">
        <f>SUM(F94:F97)</f>
        <v>0</v>
      </c>
      <c r="G93" s="23">
        <f t="shared" ref="G93:O93" si="19">SUM(G94:G97)</f>
        <v>0</v>
      </c>
      <c r="H93" s="23">
        <f t="shared" si="19"/>
        <v>0</v>
      </c>
      <c r="I93" s="23">
        <f t="shared" si="19"/>
        <v>0</v>
      </c>
      <c r="J93" s="23">
        <f t="shared" si="19"/>
        <v>0</v>
      </c>
      <c r="K93" s="23">
        <f t="shared" si="19"/>
        <v>0</v>
      </c>
      <c r="L93" s="23">
        <f t="shared" si="19"/>
        <v>0</v>
      </c>
      <c r="M93" s="23">
        <f t="shared" si="19"/>
        <v>0</v>
      </c>
      <c r="N93" s="23">
        <f t="shared" si="19"/>
        <v>0</v>
      </c>
      <c r="O93" s="23">
        <f t="shared" si="19"/>
        <v>0</v>
      </c>
    </row>
    <row r="94" spans="2:15" x14ac:dyDescent="0.25">
      <c r="B94" s="12"/>
      <c r="C94" s="10"/>
      <c r="D94" s="18" t="s">
        <v>74</v>
      </c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x14ac:dyDescent="0.25">
      <c r="B95" s="12"/>
      <c r="C95" s="10"/>
      <c r="D95" s="18" t="s">
        <v>75</v>
      </c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x14ac:dyDescent="0.25">
      <c r="B96" s="12"/>
      <c r="C96" s="10"/>
      <c r="D96" s="18" t="s">
        <v>76</v>
      </c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7" ht="30" x14ac:dyDescent="0.25">
      <c r="B97" s="12"/>
      <c r="C97" s="10"/>
      <c r="D97" s="29" t="s">
        <v>217</v>
      </c>
      <c r="E97" s="75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7" x14ac:dyDescent="0.25">
      <c r="B98" s="12"/>
      <c r="C98" s="15"/>
      <c r="D98" s="11" t="s">
        <v>71</v>
      </c>
      <c r="E98" s="72"/>
      <c r="F98" s="23">
        <f>SUM(F99:F102)</f>
        <v>0</v>
      </c>
      <c r="G98" s="23">
        <f t="shared" ref="G98:O98" si="20">SUM(G99:G102)</f>
        <v>0</v>
      </c>
      <c r="H98" s="23">
        <f t="shared" si="20"/>
        <v>0</v>
      </c>
      <c r="I98" s="23">
        <f t="shared" si="20"/>
        <v>0</v>
      </c>
      <c r="J98" s="23">
        <f t="shared" si="20"/>
        <v>0</v>
      </c>
      <c r="K98" s="23">
        <f t="shared" si="20"/>
        <v>0</v>
      </c>
      <c r="L98" s="23">
        <f t="shared" si="20"/>
        <v>0</v>
      </c>
      <c r="M98" s="23">
        <f t="shared" si="20"/>
        <v>0</v>
      </c>
      <c r="N98" s="23">
        <f t="shared" si="20"/>
        <v>0</v>
      </c>
      <c r="O98" s="23">
        <f t="shared" si="20"/>
        <v>0</v>
      </c>
    </row>
    <row r="99" spans="2:17" x14ac:dyDescent="0.25">
      <c r="B99" s="12"/>
      <c r="C99" s="10"/>
      <c r="D99" s="18" t="s">
        <v>114</v>
      </c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7" x14ac:dyDescent="0.25">
      <c r="B100" s="12"/>
      <c r="C100" s="10"/>
      <c r="D100" s="18" t="s">
        <v>73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7" x14ac:dyDescent="0.25">
      <c r="B101" s="12"/>
      <c r="C101" s="10"/>
      <c r="D101" s="18" t="s">
        <v>1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7" x14ac:dyDescent="0.25">
      <c r="B102" s="12"/>
      <c r="C102" s="10"/>
      <c r="D102" s="18" t="s">
        <v>72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7" ht="30" x14ac:dyDescent="0.25">
      <c r="B103" s="12"/>
      <c r="C103" s="15"/>
      <c r="D103" s="30" t="s">
        <v>89</v>
      </c>
      <c r="E103" s="76"/>
      <c r="F103" s="23">
        <f>SUM(F104:F108)</f>
        <v>0</v>
      </c>
      <c r="G103" s="23">
        <f t="shared" ref="G103:O103" si="21">SUM(G104:G108)</f>
        <v>0</v>
      </c>
      <c r="H103" s="23">
        <f t="shared" si="21"/>
        <v>0</v>
      </c>
      <c r="I103" s="23">
        <f t="shared" si="21"/>
        <v>0</v>
      </c>
      <c r="J103" s="23">
        <f t="shared" si="21"/>
        <v>0</v>
      </c>
      <c r="K103" s="23">
        <f t="shared" si="21"/>
        <v>0</v>
      </c>
      <c r="L103" s="23">
        <f t="shared" si="21"/>
        <v>0</v>
      </c>
      <c r="M103" s="23">
        <f t="shared" si="21"/>
        <v>0</v>
      </c>
      <c r="N103" s="23">
        <f t="shared" si="21"/>
        <v>0</v>
      </c>
      <c r="O103" s="23">
        <f t="shared" si="21"/>
        <v>0</v>
      </c>
    </row>
    <row r="104" spans="2:17" x14ac:dyDescent="0.25">
      <c r="B104" s="12"/>
      <c r="C104" s="10"/>
      <c r="D104" s="18" t="s">
        <v>114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7" x14ac:dyDescent="0.25">
      <c r="B105" s="12"/>
      <c r="C105" s="10"/>
      <c r="D105" s="18" t="s">
        <v>90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7" x14ac:dyDescent="0.25">
      <c r="B106" s="12"/>
      <c r="C106" s="10"/>
      <c r="D106" s="18" t="s">
        <v>91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7" x14ac:dyDescent="0.25">
      <c r="B107" s="12"/>
      <c r="C107" s="10"/>
      <c r="D107" s="18" t="s">
        <v>72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7" x14ac:dyDescent="0.25">
      <c r="B108" s="12"/>
      <c r="C108" s="10"/>
      <c r="D108" s="18" t="s">
        <v>92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7" x14ac:dyDescent="0.25">
      <c r="B109" s="12"/>
      <c r="C109" s="15"/>
      <c r="D109" s="11" t="s">
        <v>98</v>
      </c>
      <c r="E109" s="72"/>
      <c r="F109" s="23">
        <f>F103+F98</f>
        <v>0</v>
      </c>
      <c r="G109" s="23">
        <f t="shared" ref="G109:O109" si="22">G103+G98</f>
        <v>0</v>
      </c>
      <c r="H109" s="23">
        <f t="shared" si="22"/>
        <v>0</v>
      </c>
      <c r="I109" s="23">
        <f t="shared" si="22"/>
        <v>0</v>
      </c>
      <c r="J109" s="23">
        <f t="shared" si="22"/>
        <v>0</v>
      </c>
      <c r="K109" s="23">
        <f t="shared" si="22"/>
        <v>0</v>
      </c>
      <c r="L109" s="23">
        <f t="shared" si="22"/>
        <v>0</v>
      </c>
      <c r="M109" s="23">
        <f t="shared" si="22"/>
        <v>0</v>
      </c>
      <c r="N109" s="23">
        <f t="shared" si="22"/>
        <v>0</v>
      </c>
      <c r="O109" s="23">
        <f t="shared" si="22"/>
        <v>0</v>
      </c>
      <c r="P109" s="18"/>
      <c r="Q109" s="18"/>
    </row>
    <row r="110" spans="2:17" x14ac:dyDescent="0.25">
      <c r="B110" s="12"/>
      <c r="C110" s="12"/>
      <c r="D110" s="12"/>
      <c r="E110" s="68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2:17" x14ac:dyDescent="0.25">
      <c r="C111" s="10"/>
      <c r="D111" s="31"/>
      <c r="E111" s="74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2:17" ht="26.25" x14ac:dyDescent="0.4">
      <c r="B112" s="32"/>
      <c r="C112" s="32"/>
      <c r="D112" s="33" t="s">
        <v>59</v>
      </c>
      <c r="E112" s="69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6 16384:16384" x14ac:dyDescent="0.25">
      <c r="B113" s="32"/>
      <c r="D113" s="9" t="s">
        <v>113</v>
      </c>
      <c r="E113" s="73"/>
      <c r="F113" s="135" t="str">
        <f>F6</f>
        <v>rok</v>
      </c>
      <c r="G113" s="135" t="str">
        <f t="shared" ref="G113:O113" si="23">G6</f>
        <v>rok</v>
      </c>
      <c r="H113" s="135" t="str">
        <f t="shared" si="23"/>
        <v>rok</v>
      </c>
      <c r="I113" s="135" t="str">
        <f t="shared" si="23"/>
        <v>rok</v>
      </c>
      <c r="J113" s="135" t="str">
        <f t="shared" si="23"/>
        <v>rok</v>
      </c>
      <c r="K113" s="135" t="str">
        <f t="shared" si="23"/>
        <v>rok</v>
      </c>
      <c r="L113" s="135" t="str">
        <f t="shared" si="23"/>
        <v>rok</v>
      </c>
      <c r="M113" s="135" t="str">
        <f t="shared" si="23"/>
        <v>rok</v>
      </c>
      <c r="N113" s="135" t="str">
        <f t="shared" si="23"/>
        <v>rok</v>
      </c>
      <c r="O113" s="135" t="str">
        <f t="shared" si="23"/>
        <v>rok</v>
      </c>
    </row>
    <row r="114" spans="2:16 16384:16384" x14ac:dyDescent="0.25">
      <c r="B114" s="32"/>
      <c r="D114" s="34"/>
      <c r="E114" s="129"/>
    </row>
    <row r="115" spans="2:16 16384:16384" x14ac:dyDescent="0.25">
      <c r="B115" s="32"/>
      <c r="C115" s="15"/>
      <c r="D115" s="51" t="s">
        <v>106</v>
      </c>
      <c r="E115" s="129"/>
      <c r="F115" s="54" t="str">
        <f t="shared" ref="F115:O115" si="24">IF(ISERROR((SUM(F66:F67)/SUM(E66:E67))-1),"",(SUM(F66:F67)/SUM(E66:E67))-1)</f>
        <v/>
      </c>
      <c r="G115" s="54" t="str">
        <f t="shared" si="24"/>
        <v/>
      </c>
      <c r="H115" s="54" t="str">
        <f t="shared" si="24"/>
        <v/>
      </c>
      <c r="I115" s="54" t="str">
        <f t="shared" si="24"/>
        <v/>
      </c>
      <c r="J115" s="54" t="str">
        <f t="shared" si="24"/>
        <v/>
      </c>
      <c r="K115" s="54" t="str">
        <f t="shared" si="24"/>
        <v/>
      </c>
      <c r="L115" s="54" t="str">
        <f t="shared" si="24"/>
        <v/>
      </c>
      <c r="M115" s="54" t="str">
        <f t="shared" si="24"/>
        <v/>
      </c>
      <c r="N115" s="54" t="str">
        <f t="shared" si="24"/>
        <v/>
      </c>
      <c r="O115" s="54" t="str">
        <f t="shared" si="24"/>
        <v/>
      </c>
    </row>
    <row r="116" spans="2:16 16384:16384" x14ac:dyDescent="0.25">
      <c r="B116" s="32"/>
      <c r="C116" s="15"/>
      <c r="D116" s="35" t="s">
        <v>87</v>
      </c>
      <c r="E116" s="129"/>
      <c r="F116" s="53">
        <f>IF(ISERROR(F77+F74),"",F77+F74)</f>
        <v>0</v>
      </c>
      <c r="G116" s="53">
        <f t="shared" ref="G116:O116" si="25">IF(ISERROR(G77+G74),"",G77+G74)</f>
        <v>0</v>
      </c>
      <c r="H116" s="53">
        <f t="shared" si="25"/>
        <v>0</v>
      </c>
      <c r="I116" s="53">
        <f t="shared" si="25"/>
        <v>0</v>
      </c>
      <c r="J116" s="53">
        <f t="shared" si="25"/>
        <v>0</v>
      </c>
      <c r="K116" s="53">
        <f t="shared" si="25"/>
        <v>0</v>
      </c>
      <c r="L116" s="53">
        <f t="shared" si="25"/>
        <v>0</v>
      </c>
      <c r="M116" s="53">
        <f t="shared" si="25"/>
        <v>0</v>
      </c>
      <c r="N116" s="53">
        <f t="shared" si="25"/>
        <v>0</v>
      </c>
      <c r="O116" s="53">
        <f t="shared" si="25"/>
        <v>0</v>
      </c>
    </row>
    <row r="117" spans="2:16 16384:16384" x14ac:dyDescent="0.25">
      <c r="B117" s="32"/>
      <c r="C117" s="15"/>
      <c r="D117" s="35" t="s">
        <v>107</v>
      </c>
      <c r="E117" s="129"/>
      <c r="F117" s="54" t="str">
        <f t="shared" ref="F117:O117" si="26">IF(ISERROR((F116/E116)-1),"",((F116/E116)-1))</f>
        <v/>
      </c>
      <c r="G117" s="54" t="str">
        <f t="shared" si="26"/>
        <v/>
      </c>
      <c r="H117" s="54" t="str">
        <f t="shared" si="26"/>
        <v/>
      </c>
      <c r="I117" s="54" t="str">
        <f t="shared" si="26"/>
        <v/>
      </c>
      <c r="J117" s="54" t="str">
        <f t="shared" si="26"/>
        <v/>
      </c>
      <c r="K117" s="54" t="str">
        <f t="shared" si="26"/>
        <v/>
      </c>
      <c r="L117" s="54" t="str">
        <f t="shared" si="26"/>
        <v/>
      </c>
      <c r="M117" s="54" t="str">
        <f t="shared" si="26"/>
        <v/>
      </c>
      <c r="N117" s="54" t="str">
        <f t="shared" si="26"/>
        <v/>
      </c>
      <c r="O117" s="54" t="str">
        <f t="shared" si="26"/>
        <v/>
      </c>
    </row>
    <row r="118" spans="2:16 16384:16384" x14ac:dyDescent="0.25">
      <c r="B118" s="32"/>
      <c r="C118" s="15"/>
      <c r="D118" s="35" t="s">
        <v>108</v>
      </c>
      <c r="E118" s="129"/>
      <c r="F118" s="54" t="str">
        <f t="shared" ref="F118:O118" si="27">IF(ISERROR(F116/SUM(F66:F67)),"",(F116/SUM(F66:F67)))</f>
        <v/>
      </c>
      <c r="G118" s="54" t="str">
        <f t="shared" si="27"/>
        <v/>
      </c>
      <c r="H118" s="54" t="str">
        <f t="shared" si="27"/>
        <v/>
      </c>
      <c r="I118" s="54" t="str">
        <f t="shared" si="27"/>
        <v/>
      </c>
      <c r="J118" s="54" t="str">
        <f t="shared" si="27"/>
        <v/>
      </c>
      <c r="K118" s="54" t="str">
        <f t="shared" si="27"/>
        <v/>
      </c>
      <c r="L118" s="54" t="str">
        <f t="shared" si="27"/>
        <v/>
      </c>
      <c r="M118" s="54" t="str">
        <f t="shared" si="27"/>
        <v/>
      </c>
      <c r="N118" s="54" t="str">
        <f t="shared" si="27"/>
        <v/>
      </c>
      <c r="O118" s="54" t="str">
        <f t="shared" si="27"/>
        <v/>
      </c>
    </row>
    <row r="119" spans="2:16 16384:16384" x14ac:dyDescent="0.25">
      <c r="B119" s="32"/>
      <c r="C119" s="15"/>
      <c r="D119" s="35" t="s">
        <v>109</v>
      </c>
      <c r="E119" s="129"/>
      <c r="F119" s="54" t="str">
        <f t="shared" ref="F119:O119" si="28">IF(ISERROR((F171/E171)-1),"",(F171/E171)-1)</f>
        <v/>
      </c>
      <c r="G119" s="54" t="str">
        <f t="shared" si="28"/>
        <v/>
      </c>
      <c r="H119" s="54" t="str">
        <f t="shared" si="28"/>
        <v/>
      </c>
      <c r="I119" s="54" t="str">
        <f t="shared" si="28"/>
        <v/>
      </c>
      <c r="J119" s="54" t="str">
        <f t="shared" si="28"/>
        <v/>
      </c>
      <c r="K119" s="54" t="str">
        <f t="shared" si="28"/>
        <v/>
      </c>
      <c r="L119" s="54" t="str">
        <f t="shared" si="28"/>
        <v/>
      </c>
      <c r="M119" s="54" t="str">
        <f t="shared" si="28"/>
        <v/>
      </c>
      <c r="N119" s="54" t="str">
        <f t="shared" si="28"/>
        <v/>
      </c>
      <c r="O119" s="54" t="str">
        <f t="shared" si="28"/>
        <v/>
      </c>
      <c r="XFD119" s="52" t="str">
        <f>IF(ISERROR((XFD171/XFC171)-1),"",(XFD171/XFC171)-1)</f>
        <v/>
      </c>
    </row>
    <row r="120" spans="2:16 16384:16384" x14ac:dyDescent="0.25">
      <c r="B120" s="32"/>
      <c r="C120" s="15"/>
      <c r="D120" s="35" t="s">
        <v>110</v>
      </c>
      <c r="E120" s="129"/>
      <c r="F120" s="54" t="str">
        <f t="shared" ref="F120:O120" si="29">IF(ISERROR(F80/F57),"",(F80/F57))</f>
        <v/>
      </c>
      <c r="G120" s="54" t="str">
        <f t="shared" si="29"/>
        <v/>
      </c>
      <c r="H120" s="54" t="str">
        <f t="shared" si="29"/>
        <v/>
      </c>
      <c r="I120" s="54" t="str">
        <f t="shared" si="29"/>
        <v/>
      </c>
      <c r="J120" s="54" t="str">
        <f t="shared" si="29"/>
        <v/>
      </c>
      <c r="K120" s="54" t="str">
        <f t="shared" si="29"/>
        <v/>
      </c>
      <c r="L120" s="54" t="str">
        <f t="shared" si="29"/>
        <v/>
      </c>
      <c r="M120" s="54" t="str">
        <f t="shared" si="29"/>
        <v/>
      </c>
      <c r="N120" s="54" t="str">
        <f t="shared" si="29"/>
        <v/>
      </c>
      <c r="O120" s="54" t="str">
        <f t="shared" si="29"/>
        <v/>
      </c>
    </row>
    <row r="121" spans="2:16 16384:16384" x14ac:dyDescent="0.25">
      <c r="B121" s="32"/>
      <c r="C121" s="15"/>
      <c r="D121" s="35" t="s">
        <v>210</v>
      </c>
      <c r="E121" s="77"/>
      <c r="F121" s="54" t="str">
        <f t="shared" ref="F121:O121" si="30">IF(ISERROR(F85/(F85+F88)),"",(F85/(F85+F88)))</f>
        <v/>
      </c>
      <c r="G121" s="54" t="str">
        <f t="shared" si="30"/>
        <v/>
      </c>
      <c r="H121" s="54" t="str">
        <f t="shared" si="30"/>
        <v/>
      </c>
      <c r="I121" s="54" t="str">
        <f t="shared" si="30"/>
        <v/>
      </c>
      <c r="J121" s="54" t="str">
        <f t="shared" si="30"/>
        <v/>
      </c>
      <c r="K121" s="54" t="str">
        <f t="shared" si="30"/>
        <v/>
      </c>
      <c r="L121" s="54" t="str">
        <f t="shared" si="30"/>
        <v/>
      </c>
      <c r="M121" s="54" t="str">
        <f t="shared" si="30"/>
        <v/>
      </c>
      <c r="N121" s="54" t="str">
        <f t="shared" si="30"/>
        <v/>
      </c>
      <c r="O121" s="54" t="str">
        <f t="shared" si="30"/>
        <v/>
      </c>
    </row>
    <row r="122" spans="2:16 16384:16384" ht="5.25" customHeight="1" x14ac:dyDescent="0.25">
      <c r="B122" s="32"/>
      <c r="C122" s="35"/>
      <c r="D122" s="35"/>
      <c r="E122" s="74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</row>
    <row r="123" spans="2:16 16384:16384" x14ac:dyDescent="0.25">
      <c r="B123" s="32"/>
      <c r="C123" s="15"/>
      <c r="D123" s="10" t="s">
        <v>86</v>
      </c>
      <c r="E123" s="74"/>
      <c r="F123" s="56" t="str">
        <f t="shared" ref="F123:O123" si="31">IF(ISERROR(F71/(F67+F66)),"",(F71/(F67+F66)))</f>
        <v/>
      </c>
      <c r="G123" s="56" t="str">
        <f t="shared" si="31"/>
        <v/>
      </c>
      <c r="H123" s="56" t="str">
        <f t="shared" si="31"/>
        <v/>
      </c>
      <c r="I123" s="56" t="str">
        <f t="shared" si="31"/>
        <v/>
      </c>
      <c r="J123" s="56" t="str">
        <f t="shared" si="31"/>
        <v/>
      </c>
      <c r="K123" s="56" t="str">
        <f t="shared" si="31"/>
        <v/>
      </c>
      <c r="L123" s="56" t="str">
        <f t="shared" si="31"/>
        <v/>
      </c>
      <c r="M123" s="56" t="str">
        <f t="shared" si="31"/>
        <v/>
      </c>
      <c r="N123" s="56" t="str">
        <f t="shared" si="31"/>
        <v/>
      </c>
      <c r="O123" s="56" t="str">
        <f t="shared" si="31"/>
        <v/>
      </c>
    </row>
    <row r="124" spans="2:16 16384:16384" x14ac:dyDescent="0.25">
      <c r="B124" s="32"/>
      <c r="C124" s="15"/>
      <c r="D124" s="4" t="s">
        <v>218</v>
      </c>
      <c r="F124" s="57" t="str">
        <f t="shared" ref="F124:O124" si="32">IF(ISERROR(F57/F40),"",(F57/F40))</f>
        <v/>
      </c>
      <c r="G124" s="57" t="str">
        <f t="shared" si="32"/>
        <v/>
      </c>
      <c r="H124" s="57" t="str">
        <f t="shared" si="32"/>
        <v/>
      </c>
      <c r="I124" s="57" t="str">
        <f t="shared" si="32"/>
        <v/>
      </c>
      <c r="J124" s="57" t="str">
        <f t="shared" si="32"/>
        <v/>
      </c>
      <c r="K124" s="57" t="str">
        <f t="shared" si="32"/>
        <v/>
      </c>
      <c r="L124" s="57" t="str">
        <f t="shared" si="32"/>
        <v/>
      </c>
      <c r="M124" s="57" t="str">
        <f t="shared" si="32"/>
        <v/>
      </c>
      <c r="N124" s="57" t="str">
        <f t="shared" si="32"/>
        <v/>
      </c>
      <c r="O124" s="57" t="str">
        <f t="shared" si="32"/>
        <v/>
      </c>
      <c r="P124" s="24"/>
    </row>
    <row r="125" spans="2:16 16384:16384" x14ac:dyDescent="0.25">
      <c r="B125" s="32"/>
      <c r="C125" s="15"/>
      <c r="D125" s="4" t="s">
        <v>111</v>
      </c>
      <c r="F125" s="58" t="str">
        <f t="shared" ref="F125:O125" si="33">IF(ISERROR(F77/F80),"",(F77/F80))</f>
        <v/>
      </c>
      <c r="G125" s="58" t="str">
        <f t="shared" si="33"/>
        <v/>
      </c>
      <c r="H125" s="58" t="str">
        <f t="shared" si="33"/>
        <v/>
      </c>
      <c r="I125" s="58" t="str">
        <f t="shared" si="33"/>
        <v/>
      </c>
      <c r="J125" s="58" t="str">
        <f t="shared" si="33"/>
        <v/>
      </c>
      <c r="K125" s="58" t="str">
        <f t="shared" si="33"/>
        <v/>
      </c>
      <c r="L125" s="58" t="str">
        <f t="shared" si="33"/>
        <v/>
      </c>
      <c r="M125" s="58" t="str">
        <f t="shared" si="33"/>
        <v/>
      </c>
      <c r="N125" s="58" t="str">
        <f t="shared" si="33"/>
        <v/>
      </c>
      <c r="O125" s="58" t="str">
        <f t="shared" si="33"/>
        <v/>
      </c>
    </row>
    <row r="126" spans="2:16 16384:16384" x14ac:dyDescent="0.25">
      <c r="B126" s="32"/>
      <c r="C126" s="15"/>
      <c r="D126" s="35" t="s">
        <v>194</v>
      </c>
      <c r="F126" s="130" t="str">
        <f t="shared" ref="F126:O126" si="34">IF(ISERROR(F88/F40),"",F88/F40)</f>
        <v/>
      </c>
      <c r="G126" s="130" t="str">
        <f t="shared" si="34"/>
        <v/>
      </c>
      <c r="H126" s="130" t="str">
        <f t="shared" si="34"/>
        <v/>
      </c>
      <c r="I126" s="130" t="str">
        <f t="shared" si="34"/>
        <v/>
      </c>
      <c r="J126" s="130" t="str">
        <f t="shared" si="34"/>
        <v/>
      </c>
      <c r="K126" s="130" t="str">
        <f t="shared" si="34"/>
        <v/>
      </c>
      <c r="L126" s="130" t="str">
        <f t="shared" si="34"/>
        <v/>
      </c>
      <c r="M126" s="130" t="str">
        <f t="shared" si="34"/>
        <v/>
      </c>
      <c r="N126" s="130" t="str">
        <f t="shared" si="34"/>
        <v/>
      </c>
      <c r="O126" s="130" t="str">
        <f t="shared" si="34"/>
        <v/>
      </c>
    </row>
    <row r="127" spans="2:16 16384:16384" x14ac:dyDescent="0.25">
      <c r="B127" s="32"/>
      <c r="C127" s="15"/>
      <c r="D127" s="4" t="s">
        <v>55</v>
      </c>
      <c r="F127" s="130" t="str">
        <f>IF(ISERROR(SUM($F$137:F137)/SUM($F$145:$O$145)-1),"",(SUM($F$137:F137)/SUM($F$145:$O$145)-1))</f>
        <v/>
      </c>
      <c r="G127" s="130" t="str">
        <f>IF(ISERROR(SUM($F$137:G137)/SUM($F$145:$O$145)-1),"",(SUM($F$137:G137)/SUM($F$145:$O$145)-1))</f>
        <v/>
      </c>
      <c r="H127" s="130" t="str">
        <f>IF(ISERROR(SUM($F$137:H137)/SUM($F$145:$O$145)-1),"",(SUM($F$137:H137)/SUM($F$145:$O$145)-1))</f>
        <v/>
      </c>
      <c r="I127" s="130" t="str">
        <f>IF(ISERROR(SUM($F$137:I137)/SUM($F$145:$O$145)-1),"",(SUM($F$137:I137)/SUM($F$145:$O$145)-1))</f>
        <v/>
      </c>
      <c r="J127" s="130" t="str">
        <f>IF(ISERROR(SUM($F$137:J137)/SUM($F$145:$O$145)-1),"",(SUM($F$137:J137)/SUM($F$145:$O$145)-1))</f>
        <v/>
      </c>
      <c r="K127" s="130" t="str">
        <f>IF(ISERROR(SUM($F$137:K137)/SUM($F$145:$O$145)-1),"",(SUM($F$137:K137)/SUM($F$145:$O$145)-1))</f>
        <v/>
      </c>
      <c r="L127" s="130" t="str">
        <f>IF(ISERROR(SUM($F$137:L137)/SUM($F$145:$O$145)-1),"",(SUM($F$137:L137)/SUM($F$145:$O$145)-1))</f>
        <v/>
      </c>
      <c r="M127" s="130" t="str">
        <f>IF(ISERROR(SUM($F$137:M137)/SUM($F$145:$O$145)-1),"",(SUM($F$137:M137)/SUM($F$145:$O$145)-1))</f>
        <v/>
      </c>
      <c r="N127" s="130" t="str">
        <f>IF(ISERROR(SUM($F$137:N137)/SUM($F$145:$O$145)-1),"",(SUM($F$137:N137)/SUM($F$145:$O$145)-1))</f>
        <v/>
      </c>
      <c r="O127" s="130" t="str">
        <f>IF(ISERROR(SUM($F$137:O137)/SUM($F$145:$O$145)-1),"",(SUM($F$137:O137)/SUM($F$145:$O$145)-1))</f>
        <v/>
      </c>
    </row>
    <row r="128" spans="2:16 16384:16384" ht="6.75" customHeight="1" x14ac:dyDescent="0.25">
      <c r="B128" s="32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2:16" x14ac:dyDescent="0.25">
      <c r="B129" s="32"/>
      <c r="C129" s="15"/>
      <c r="D129" s="4" t="s">
        <v>112</v>
      </c>
      <c r="F129" s="50">
        <f t="shared" ref="F129:O129" si="35">IF(ISERROR(F173+F172+F74-F109+F93),"",(F173+F172+F74-F109+F93))</f>
        <v>0</v>
      </c>
      <c r="G129" s="50">
        <f t="shared" si="35"/>
        <v>0</v>
      </c>
      <c r="H129" s="50">
        <f t="shared" si="35"/>
        <v>0</v>
      </c>
      <c r="I129" s="50">
        <f t="shared" si="35"/>
        <v>0</v>
      </c>
      <c r="J129" s="50">
        <f t="shared" si="35"/>
        <v>0</v>
      </c>
      <c r="K129" s="50">
        <f t="shared" si="35"/>
        <v>0</v>
      </c>
      <c r="L129" s="50">
        <f t="shared" si="35"/>
        <v>0</v>
      </c>
      <c r="M129" s="50">
        <f t="shared" si="35"/>
        <v>0</v>
      </c>
      <c r="N129" s="50">
        <f t="shared" si="35"/>
        <v>0</v>
      </c>
      <c r="O129" s="50">
        <f t="shared" si="35"/>
        <v>0</v>
      </c>
    </row>
    <row r="130" spans="2:16" x14ac:dyDescent="0.25">
      <c r="B130" s="32"/>
      <c r="C130" s="15"/>
      <c r="D130" s="4" t="s">
        <v>209</v>
      </c>
      <c r="F130" s="50" t="str">
        <f t="shared" ref="F130:O130" si="36">IF(ISERROR(F129/((1+Diskontna_miera)^F197)),"",(F129/((1+Diskontna_miera)^F197)))</f>
        <v/>
      </c>
      <c r="G130" s="50" t="str">
        <f t="shared" si="36"/>
        <v/>
      </c>
      <c r="H130" s="50" t="str">
        <f t="shared" si="36"/>
        <v/>
      </c>
      <c r="I130" s="50" t="str">
        <f t="shared" si="36"/>
        <v/>
      </c>
      <c r="J130" s="50" t="str">
        <f t="shared" si="36"/>
        <v/>
      </c>
      <c r="K130" s="50" t="str">
        <f t="shared" si="36"/>
        <v/>
      </c>
      <c r="L130" s="50" t="str">
        <f t="shared" si="36"/>
        <v/>
      </c>
      <c r="M130" s="50" t="str">
        <f t="shared" si="36"/>
        <v/>
      </c>
      <c r="N130" s="50" t="str">
        <f t="shared" si="36"/>
        <v/>
      </c>
      <c r="O130" s="50" t="str">
        <f t="shared" si="36"/>
        <v/>
      </c>
    </row>
    <row r="131" spans="2:16" x14ac:dyDescent="0.25">
      <c r="B131" s="32"/>
      <c r="C131" s="15"/>
      <c r="D131" s="4" t="s">
        <v>67</v>
      </c>
      <c r="F131" s="50">
        <f>SUM(F130:O130)</f>
        <v>0</v>
      </c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2:16" x14ac:dyDescent="0.25">
      <c r="B132" s="32"/>
      <c r="C132" s="15"/>
      <c r="D132" s="4" t="s">
        <v>68</v>
      </c>
      <c r="F132" s="37" t="str">
        <f>IF(ISERROR(SUM(F137:O137)/SUM(F145:O145)-1),"",(SUM(F137:O137)/SUM(F145:O145)-1))</f>
        <v/>
      </c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2:16" x14ac:dyDescent="0.25">
      <c r="B133" s="32"/>
      <c r="C133" s="15"/>
      <c r="D133" s="4" t="s">
        <v>69</v>
      </c>
      <c r="F133" s="38" t="str">
        <f>IF(ISERROR(IRR(F130:O130)),"",IRR(F130:O130))</f>
        <v/>
      </c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2:16" x14ac:dyDescent="0.25">
      <c r="B134" s="32"/>
      <c r="C134" s="15"/>
      <c r="D134" s="11" t="s">
        <v>132</v>
      </c>
      <c r="F134" s="94" t="str">
        <f>IF(ISNUMBER(F166),F166-F11,"Návratnosť investície je viac ako 10 rokov")</f>
        <v>Návratnosť investície je viac ako 10 rokov</v>
      </c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2:16" x14ac:dyDescent="0.25">
      <c r="B135" s="32"/>
      <c r="C135" s="15"/>
      <c r="D135" s="11" t="s">
        <v>133</v>
      </c>
      <c r="F135" s="94" t="str">
        <f>IF(ISNUMBER(N166),N166-F11,"Návratnosť investície je viac ako 10 rokov")</f>
        <v>Návratnosť investície je viac ako 10 rokov</v>
      </c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2:16" x14ac:dyDescent="0.25">
      <c r="B136" s="32"/>
      <c r="C136" s="32"/>
      <c r="D136" s="32"/>
      <c r="E136" s="70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2:16" hidden="1" outlineLevel="1" x14ac:dyDescent="0.25">
      <c r="C137" s="15"/>
      <c r="D137" s="28" t="s">
        <v>48</v>
      </c>
      <c r="E137" s="78"/>
      <c r="F137" s="36" t="e">
        <f>A!F173/((1+Diskontna_miera)^F197)</f>
        <v>#VALUE!</v>
      </c>
      <c r="G137" s="36" t="e">
        <f>A!G173/((1+Diskontna_miera)^G197)</f>
        <v>#VALUE!</v>
      </c>
      <c r="H137" s="36" t="e">
        <f>A!H173/((1+Diskontna_miera)^H197)</f>
        <v>#VALUE!</v>
      </c>
      <c r="I137" s="36" t="e">
        <f>A!I173/((1+Diskontna_miera)^I197)</f>
        <v>#VALUE!</v>
      </c>
      <c r="J137" s="36" t="e">
        <f>A!J173/((1+Diskontna_miera)^J197)</f>
        <v>#VALUE!</v>
      </c>
      <c r="K137" s="36" t="e">
        <f>A!K173/((1+Diskontna_miera)^K197)</f>
        <v>#VALUE!</v>
      </c>
      <c r="L137" s="36" t="e">
        <f>A!L173/((1+Diskontna_miera)^L197)</f>
        <v>#VALUE!</v>
      </c>
      <c r="M137" s="36" t="e">
        <f>A!M173/((1+Diskontna_miera)^M197)</f>
        <v>#VALUE!</v>
      </c>
      <c r="N137" s="36" t="e">
        <f>A!N173/((1+Diskontna_miera)^N197)</f>
        <v>#VALUE!</v>
      </c>
      <c r="O137" s="36" t="e">
        <f>A!O173/((1+Diskontna_miera)^O197)</f>
        <v>#VALUE!</v>
      </c>
    </row>
    <row r="138" spans="2:16" hidden="1" outlineLevel="1" x14ac:dyDescent="0.25">
      <c r="C138" s="15"/>
      <c r="D138" s="4" t="s">
        <v>51</v>
      </c>
      <c r="F138" s="36">
        <f>SUM(F139:F142)</f>
        <v>0</v>
      </c>
      <c r="G138" s="36">
        <f t="shared" ref="G138:O138" si="37">SUM(G139:G142)</f>
        <v>0</v>
      </c>
      <c r="H138" s="36">
        <f t="shared" si="37"/>
        <v>0</v>
      </c>
      <c r="I138" s="36">
        <f t="shared" si="37"/>
        <v>0</v>
      </c>
      <c r="J138" s="36">
        <f t="shared" si="37"/>
        <v>0</v>
      </c>
      <c r="K138" s="36">
        <f t="shared" si="37"/>
        <v>0</v>
      </c>
      <c r="L138" s="36">
        <f t="shared" si="37"/>
        <v>0</v>
      </c>
      <c r="M138" s="36">
        <f t="shared" si="37"/>
        <v>0</v>
      </c>
      <c r="N138" s="36">
        <f t="shared" si="37"/>
        <v>0</v>
      </c>
      <c r="O138" s="36">
        <f t="shared" si="37"/>
        <v>0</v>
      </c>
    </row>
    <row r="139" spans="2:16" hidden="1" outlineLevel="1" x14ac:dyDescent="0.25">
      <c r="C139" s="15"/>
      <c r="D139" s="4" t="s">
        <v>195</v>
      </c>
      <c r="F139" s="36">
        <f t="shared" ref="F139:O139" si="38">F99</f>
        <v>0</v>
      </c>
      <c r="G139" s="36">
        <f t="shared" si="38"/>
        <v>0</v>
      </c>
      <c r="H139" s="36">
        <f t="shared" si="38"/>
        <v>0</v>
      </c>
      <c r="I139" s="36">
        <f t="shared" si="38"/>
        <v>0</v>
      </c>
      <c r="J139" s="36">
        <f t="shared" si="38"/>
        <v>0</v>
      </c>
      <c r="K139" s="36">
        <f t="shared" si="38"/>
        <v>0</v>
      </c>
      <c r="L139" s="36">
        <f t="shared" si="38"/>
        <v>0</v>
      </c>
      <c r="M139" s="36">
        <f t="shared" si="38"/>
        <v>0</v>
      </c>
      <c r="N139" s="36">
        <f t="shared" si="38"/>
        <v>0</v>
      </c>
      <c r="O139" s="36">
        <f t="shared" si="38"/>
        <v>0</v>
      </c>
    </row>
    <row r="140" spans="2:16" hidden="1" outlineLevel="1" x14ac:dyDescent="0.25">
      <c r="C140" s="15"/>
      <c r="D140" s="18" t="s">
        <v>197</v>
      </c>
      <c r="F140" s="36">
        <f t="shared" ref="F140:O140" si="39">F100</f>
        <v>0</v>
      </c>
      <c r="G140" s="36">
        <f t="shared" si="39"/>
        <v>0</v>
      </c>
      <c r="H140" s="36">
        <f t="shared" si="39"/>
        <v>0</v>
      </c>
      <c r="I140" s="36">
        <f t="shared" si="39"/>
        <v>0</v>
      </c>
      <c r="J140" s="36">
        <f t="shared" si="39"/>
        <v>0</v>
      </c>
      <c r="K140" s="36">
        <f t="shared" si="39"/>
        <v>0</v>
      </c>
      <c r="L140" s="36">
        <f t="shared" si="39"/>
        <v>0</v>
      </c>
      <c r="M140" s="36">
        <f t="shared" si="39"/>
        <v>0</v>
      </c>
      <c r="N140" s="36">
        <f t="shared" si="39"/>
        <v>0</v>
      </c>
      <c r="O140" s="36">
        <f t="shared" si="39"/>
        <v>0</v>
      </c>
    </row>
    <row r="141" spans="2:16" hidden="1" outlineLevel="1" x14ac:dyDescent="0.25">
      <c r="C141" s="15"/>
      <c r="D141" s="18" t="s">
        <v>49</v>
      </c>
      <c r="F141" s="36">
        <f t="shared" ref="F141:O141" si="40">F101</f>
        <v>0</v>
      </c>
      <c r="G141" s="36">
        <f t="shared" si="40"/>
        <v>0</v>
      </c>
      <c r="H141" s="36">
        <f t="shared" si="40"/>
        <v>0</v>
      </c>
      <c r="I141" s="36">
        <f t="shared" si="40"/>
        <v>0</v>
      </c>
      <c r="J141" s="36">
        <f t="shared" si="40"/>
        <v>0</v>
      </c>
      <c r="K141" s="36">
        <f t="shared" si="40"/>
        <v>0</v>
      </c>
      <c r="L141" s="36">
        <f t="shared" si="40"/>
        <v>0</v>
      </c>
      <c r="M141" s="36">
        <f t="shared" si="40"/>
        <v>0</v>
      </c>
      <c r="N141" s="36">
        <f t="shared" si="40"/>
        <v>0</v>
      </c>
      <c r="O141" s="36">
        <f t="shared" si="40"/>
        <v>0</v>
      </c>
    </row>
    <row r="142" spans="2:16" hidden="1" outlineLevel="1" x14ac:dyDescent="0.25">
      <c r="C142" s="15"/>
      <c r="D142" s="18" t="s">
        <v>50</v>
      </c>
      <c r="F142" s="36">
        <f t="shared" ref="F142:O142" si="41">F102</f>
        <v>0</v>
      </c>
      <c r="G142" s="36">
        <f t="shared" si="41"/>
        <v>0</v>
      </c>
      <c r="H142" s="36">
        <f t="shared" si="41"/>
        <v>0</v>
      </c>
      <c r="I142" s="36">
        <f t="shared" si="41"/>
        <v>0</v>
      </c>
      <c r="J142" s="36">
        <f t="shared" si="41"/>
        <v>0</v>
      </c>
      <c r="K142" s="36">
        <f t="shared" si="41"/>
        <v>0</v>
      </c>
      <c r="L142" s="36">
        <f t="shared" si="41"/>
        <v>0</v>
      </c>
      <c r="M142" s="36">
        <f t="shared" si="41"/>
        <v>0</v>
      </c>
      <c r="N142" s="36">
        <f t="shared" si="41"/>
        <v>0</v>
      </c>
      <c r="O142" s="36">
        <f t="shared" si="41"/>
        <v>0</v>
      </c>
    </row>
    <row r="143" spans="2:16" hidden="1" outlineLevel="1" x14ac:dyDescent="0.25">
      <c r="C143" s="15"/>
      <c r="D143" s="40" t="s">
        <v>52</v>
      </c>
      <c r="E143" s="78"/>
      <c r="F143" s="36" t="e">
        <f t="shared" ref="F143:O143" si="42">F98/(1+Diskontna_miera)^F197</f>
        <v>#VALUE!</v>
      </c>
      <c r="G143" s="36" t="e">
        <f t="shared" si="42"/>
        <v>#VALUE!</v>
      </c>
      <c r="H143" s="36" t="e">
        <f t="shared" si="42"/>
        <v>#VALUE!</v>
      </c>
      <c r="I143" s="36" t="e">
        <f t="shared" si="42"/>
        <v>#VALUE!</v>
      </c>
      <c r="J143" s="36" t="e">
        <f t="shared" si="42"/>
        <v>#VALUE!</v>
      </c>
      <c r="K143" s="36" t="e">
        <f t="shared" si="42"/>
        <v>#VALUE!</v>
      </c>
      <c r="L143" s="36" t="e">
        <f t="shared" si="42"/>
        <v>#VALUE!</v>
      </c>
      <c r="M143" s="36" t="e">
        <f t="shared" si="42"/>
        <v>#VALUE!</v>
      </c>
      <c r="N143" s="36" t="e">
        <f t="shared" si="42"/>
        <v>#VALUE!</v>
      </c>
      <c r="O143" s="36" t="e">
        <f t="shared" si="42"/>
        <v>#VALUE!</v>
      </c>
      <c r="P143" s="20"/>
    </row>
    <row r="144" spans="2:16" hidden="1" outlineLevel="1" x14ac:dyDescent="0.25">
      <c r="C144" s="15"/>
      <c r="D144" s="41" t="s">
        <v>54</v>
      </c>
      <c r="F144" s="36" t="e">
        <f t="shared" ref="F144:O144" si="43">F137-F143</f>
        <v>#VALUE!</v>
      </c>
      <c r="G144" s="36" t="e">
        <f t="shared" si="43"/>
        <v>#VALUE!</v>
      </c>
      <c r="H144" s="36" t="e">
        <f t="shared" si="43"/>
        <v>#VALUE!</v>
      </c>
      <c r="I144" s="36" t="e">
        <f t="shared" si="43"/>
        <v>#VALUE!</v>
      </c>
      <c r="J144" s="36" t="e">
        <f t="shared" si="43"/>
        <v>#VALUE!</v>
      </c>
      <c r="K144" s="36" t="e">
        <f t="shared" si="43"/>
        <v>#VALUE!</v>
      </c>
      <c r="L144" s="36" t="e">
        <f t="shared" si="43"/>
        <v>#VALUE!</v>
      </c>
      <c r="M144" s="36" t="e">
        <f t="shared" si="43"/>
        <v>#VALUE!</v>
      </c>
      <c r="N144" s="36" t="e">
        <f t="shared" si="43"/>
        <v>#VALUE!</v>
      </c>
      <c r="O144" s="36" t="e">
        <f t="shared" si="43"/>
        <v>#VALUE!</v>
      </c>
    </row>
    <row r="145" spans="2:22" hidden="1" outlineLevel="1" x14ac:dyDescent="0.25">
      <c r="D145" s="40" t="s">
        <v>99</v>
      </c>
      <c r="E145" s="78"/>
      <c r="F145" s="36" t="e">
        <f t="shared" ref="F145:O145" si="44">F109/(1+Diskontna_miera)^F197</f>
        <v>#VALUE!</v>
      </c>
      <c r="G145" s="36" t="e">
        <f t="shared" si="44"/>
        <v>#VALUE!</v>
      </c>
      <c r="H145" s="36" t="e">
        <f t="shared" si="44"/>
        <v>#VALUE!</v>
      </c>
      <c r="I145" s="36" t="e">
        <f t="shared" si="44"/>
        <v>#VALUE!</v>
      </c>
      <c r="J145" s="36" t="e">
        <f t="shared" si="44"/>
        <v>#VALUE!</v>
      </c>
      <c r="K145" s="36" t="e">
        <f t="shared" si="44"/>
        <v>#VALUE!</v>
      </c>
      <c r="L145" s="36" t="e">
        <f t="shared" si="44"/>
        <v>#VALUE!</v>
      </c>
      <c r="M145" s="36" t="e">
        <f t="shared" si="44"/>
        <v>#VALUE!</v>
      </c>
      <c r="N145" s="36" t="e">
        <f t="shared" si="44"/>
        <v>#VALUE!</v>
      </c>
      <c r="O145" s="36" t="e">
        <f t="shared" si="44"/>
        <v>#VALUE!</v>
      </c>
    </row>
    <row r="146" spans="2:22" hidden="1" outlineLevel="1" x14ac:dyDescent="0.25"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2:22" hidden="1" outlineLevel="1" x14ac:dyDescent="0.25">
      <c r="D147" s="4" t="str">
        <f t="shared" ref="D147:O147" si="45">D137</f>
        <v>Diskontované peňažné toky</v>
      </c>
      <c r="F147" s="20" t="e">
        <f t="shared" si="45"/>
        <v>#VALUE!</v>
      </c>
      <c r="G147" s="20" t="e">
        <f t="shared" si="45"/>
        <v>#VALUE!</v>
      </c>
      <c r="H147" s="20" t="e">
        <f t="shared" si="45"/>
        <v>#VALUE!</v>
      </c>
      <c r="I147" s="20" t="e">
        <f t="shared" si="45"/>
        <v>#VALUE!</v>
      </c>
      <c r="J147" s="20" t="e">
        <f t="shared" si="45"/>
        <v>#VALUE!</v>
      </c>
      <c r="K147" s="20" t="e">
        <f t="shared" si="45"/>
        <v>#VALUE!</v>
      </c>
      <c r="L147" s="20" t="e">
        <f t="shared" si="45"/>
        <v>#VALUE!</v>
      </c>
      <c r="M147" s="20" t="e">
        <f t="shared" si="45"/>
        <v>#VALUE!</v>
      </c>
      <c r="N147" s="20" t="e">
        <f t="shared" si="45"/>
        <v>#VALUE!</v>
      </c>
      <c r="O147" s="20" t="e">
        <f t="shared" si="45"/>
        <v>#VALUE!</v>
      </c>
    </row>
    <row r="148" spans="2:22" hidden="1" outlineLevel="1" x14ac:dyDescent="0.25">
      <c r="D148" s="4" t="s">
        <v>60</v>
      </c>
      <c r="F148" s="20" t="e">
        <f>A!F93/(1+A!$F$12)^F197</f>
        <v>#VALUE!</v>
      </c>
      <c r="G148" s="20" t="e">
        <f>A!G93/(1+Diskontna_miera)^G197</f>
        <v>#VALUE!</v>
      </c>
      <c r="H148" s="20" t="e">
        <f>A!H93/(1+Diskontna_miera)^H197</f>
        <v>#VALUE!</v>
      </c>
      <c r="I148" s="20" t="e">
        <f>A!I93/(1+Diskontna_miera)^I197</f>
        <v>#VALUE!</v>
      </c>
      <c r="J148" s="20" t="e">
        <f>A!J93/(1+Diskontna_miera)^J197</f>
        <v>#VALUE!</v>
      </c>
      <c r="K148" s="20" t="e">
        <f>A!K93/(1+Diskontna_miera)^K197</f>
        <v>#VALUE!</v>
      </c>
      <c r="L148" s="20" t="e">
        <f>A!L93/(1+Diskontna_miera)^L197</f>
        <v>#VALUE!</v>
      </c>
      <c r="M148" s="20" t="e">
        <f>A!M93/(1+Diskontna_miera)^M197</f>
        <v>#VALUE!</v>
      </c>
      <c r="N148" s="20" t="e">
        <f>A!N93/(1+Diskontna_miera)^N197</f>
        <v>#VALUE!</v>
      </c>
      <c r="O148" s="20" t="e">
        <f>A!O93/(1+Diskontna_miera)^O197</f>
        <v>#VALUE!</v>
      </c>
    </row>
    <row r="149" spans="2:22" hidden="1" outlineLevel="1" x14ac:dyDescent="0.25">
      <c r="D149" s="4" t="str">
        <f t="shared" ref="D149:O149" si="46">D143</f>
        <v>Diskontované oprávnené  výdavky</v>
      </c>
      <c r="F149" s="20" t="e">
        <f t="shared" si="46"/>
        <v>#VALUE!</v>
      </c>
      <c r="G149" s="20" t="e">
        <f t="shared" si="46"/>
        <v>#VALUE!</v>
      </c>
      <c r="H149" s="20" t="e">
        <f t="shared" si="46"/>
        <v>#VALUE!</v>
      </c>
      <c r="I149" s="20" t="e">
        <f t="shared" si="46"/>
        <v>#VALUE!</v>
      </c>
      <c r="J149" s="20" t="e">
        <f t="shared" si="46"/>
        <v>#VALUE!</v>
      </c>
      <c r="K149" s="20" t="e">
        <f t="shared" si="46"/>
        <v>#VALUE!</v>
      </c>
      <c r="L149" s="20" t="e">
        <f t="shared" si="46"/>
        <v>#VALUE!</v>
      </c>
      <c r="M149" s="20" t="e">
        <f t="shared" si="46"/>
        <v>#VALUE!</v>
      </c>
      <c r="N149" s="20" t="e">
        <f t="shared" si="46"/>
        <v>#VALUE!</v>
      </c>
      <c r="O149" s="20" t="e">
        <f t="shared" si="46"/>
        <v>#VALUE!</v>
      </c>
    </row>
    <row r="150" spans="2:22" hidden="1" outlineLevel="1" x14ac:dyDescent="0.25">
      <c r="D150" s="11" t="s">
        <v>180</v>
      </c>
      <c r="F150" s="23" t="e">
        <f>SUM(F145:O145)-SUM(F148:O148)</f>
        <v>#VALUE!</v>
      </c>
    </row>
    <row r="151" spans="2:22" hidden="1" outlineLevel="1" x14ac:dyDescent="0.25">
      <c r="D151" s="11" t="s">
        <v>181</v>
      </c>
      <c r="F151" s="23" t="e">
        <f>SUM(F145:O145)</f>
        <v>#VALUE!</v>
      </c>
    </row>
    <row r="152" spans="2:22" hidden="1" outlineLevel="1" x14ac:dyDescent="0.25">
      <c r="D152" s="11" t="s">
        <v>132</v>
      </c>
      <c r="K152" s="11" t="s">
        <v>133</v>
      </c>
    </row>
    <row r="153" spans="2:22" hidden="1" outlineLevel="1" x14ac:dyDescent="0.25">
      <c r="B153" s="10"/>
      <c r="C153" s="10" t="s">
        <v>61</v>
      </c>
      <c r="D153" s="115" t="s">
        <v>62</v>
      </c>
      <c r="E153" s="74"/>
      <c r="F153" s="10" t="s">
        <v>179</v>
      </c>
      <c r="G153" s="55" t="s">
        <v>63</v>
      </c>
      <c r="H153" s="55" t="s">
        <v>136</v>
      </c>
      <c r="I153" s="10"/>
      <c r="J153" s="10"/>
      <c r="K153" s="113" t="s">
        <v>62</v>
      </c>
      <c r="L153" s="10" t="s">
        <v>179</v>
      </c>
      <c r="M153" s="55" t="s">
        <v>63</v>
      </c>
      <c r="N153" s="55" t="s">
        <v>136</v>
      </c>
      <c r="O153" s="10"/>
      <c r="P153" s="10"/>
      <c r="Q153" s="10"/>
      <c r="R153" s="10"/>
      <c r="S153" s="10"/>
      <c r="T153" s="10"/>
      <c r="U153" s="10"/>
      <c r="V153" s="10"/>
    </row>
    <row r="154" spans="2:22" hidden="1" outlineLevel="1" x14ac:dyDescent="0.25">
      <c r="C154" s="87" t="str">
        <f>F113</f>
        <v>rok</v>
      </c>
      <c r="D154" s="88" t="e">
        <f>HLOOKUP(C154,$F$113:$O$137,25,0)</f>
        <v>#VALUE!</v>
      </c>
      <c r="E154" s="89"/>
      <c r="F154" s="88" t="e">
        <f>SUM($D$154:D154)</f>
        <v>#VALUE!</v>
      </c>
      <c r="G154" s="87" t="e">
        <f>IF(F154&lt;$F$150,"blank","+")</f>
        <v>#VALUE!</v>
      </c>
      <c r="H154" s="87" t="str">
        <f t="shared" ref="H154:H163" si="47">C154</f>
        <v>rok</v>
      </c>
      <c r="J154" s="91" t="str">
        <f>F113</f>
        <v>rok</v>
      </c>
      <c r="K154" s="92" t="e">
        <f>HLOOKUP(J154,$F$113:$O$137,25,0)</f>
        <v>#VALUE!</v>
      </c>
      <c r="L154" s="92" t="e">
        <f>SUM($K$154:K154)</f>
        <v>#VALUE!</v>
      </c>
      <c r="M154" s="90" t="e">
        <f t="shared" ref="M154:M163" si="48">IF(L154&lt;$F$151,"blank","+")</f>
        <v>#VALUE!</v>
      </c>
      <c r="N154" s="91" t="str">
        <f>J154</f>
        <v>rok</v>
      </c>
      <c r="O154" s="90"/>
      <c r="P154" s="90"/>
      <c r="Q154" s="90"/>
      <c r="R154" s="90"/>
    </row>
    <row r="155" spans="2:22" hidden="1" outlineLevel="1" x14ac:dyDescent="0.25">
      <c r="C155" s="87" t="e">
        <f t="shared" ref="C155:C163" si="49">C154+1</f>
        <v>#VALUE!</v>
      </c>
      <c r="D155" s="88" t="e">
        <f t="shared" ref="D155:D163" si="50">HLOOKUP(C155,$F$113:$O$137,25,0)</f>
        <v>#VALUE!</v>
      </c>
      <c r="E155" s="89"/>
      <c r="F155" s="88" t="e">
        <f>SUM($D$154:D155)</f>
        <v>#VALUE!</v>
      </c>
      <c r="G155" s="87" t="e">
        <f>IF(F155&lt;$F$150,"blank","+")</f>
        <v>#VALUE!</v>
      </c>
      <c r="H155" s="87" t="e">
        <f t="shared" si="47"/>
        <v>#VALUE!</v>
      </c>
      <c r="J155" s="91" t="e">
        <f>J154+1</f>
        <v>#VALUE!</v>
      </c>
      <c r="K155" s="92" t="e">
        <f t="shared" ref="K155:K163" si="51">HLOOKUP(J155,$F$113:$O$137,25,0)</f>
        <v>#VALUE!</v>
      </c>
      <c r="L155" s="92" t="e">
        <f>SUM($K$154:K155)</f>
        <v>#VALUE!</v>
      </c>
      <c r="M155" s="90" t="e">
        <f t="shared" si="48"/>
        <v>#VALUE!</v>
      </c>
      <c r="N155" s="91" t="e">
        <f t="shared" ref="N155:N163" si="52">J155</f>
        <v>#VALUE!</v>
      </c>
      <c r="O155" s="90"/>
      <c r="P155" s="90"/>
      <c r="Q155" s="90"/>
      <c r="R155" s="90"/>
    </row>
    <row r="156" spans="2:22" hidden="1" outlineLevel="1" x14ac:dyDescent="0.25">
      <c r="C156" s="87" t="e">
        <f t="shared" si="49"/>
        <v>#VALUE!</v>
      </c>
      <c r="D156" s="88" t="e">
        <f t="shared" si="50"/>
        <v>#VALUE!</v>
      </c>
      <c r="E156" s="89"/>
      <c r="F156" s="88" t="e">
        <f>SUM($D$154:D156)</f>
        <v>#VALUE!</v>
      </c>
      <c r="G156" s="87" t="e">
        <f t="shared" ref="G156:G163" si="53">IF(F156&lt;$F$150,"blank","+")</f>
        <v>#VALUE!</v>
      </c>
      <c r="H156" s="87" t="e">
        <f t="shared" si="47"/>
        <v>#VALUE!</v>
      </c>
      <c r="J156" s="91" t="e">
        <f t="shared" ref="J156:J163" si="54">J155+1</f>
        <v>#VALUE!</v>
      </c>
      <c r="K156" s="92" t="e">
        <f t="shared" si="51"/>
        <v>#VALUE!</v>
      </c>
      <c r="L156" s="92" t="e">
        <f>SUM($K$154:K156)</f>
        <v>#VALUE!</v>
      </c>
      <c r="M156" s="90" t="e">
        <f t="shared" si="48"/>
        <v>#VALUE!</v>
      </c>
      <c r="N156" s="91" t="e">
        <f t="shared" si="52"/>
        <v>#VALUE!</v>
      </c>
      <c r="O156" s="90"/>
      <c r="P156" s="90"/>
      <c r="Q156" s="90"/>
      <c r="R156" s="90"/>
    </row>
    <row r="157" spans="2:22" hidden="1" outlineLevel="1" x14ac:dyDescent="0.25">
      <c r="C157" s="87" t="e">
        <f t="shared" si="49"/>
        <v>#VALUE!</v>
      </c>
      <c r="D157" s="88" t="e">
        <f t="shared" si="50"/>
        <v>#VALUE!</v>
      </c>
      <c r="E157" s="89"/>
      <c r="F157" s="88" t="e">
        <f>SUM($D$154:D157)</f>
        <v>#VALUE!</v>
      </c>
      <c r="G157" s="87" t="e">
        <f t="shared" si="53"/>
        <v>#VALUE!</v>
      </c>
      <c r="H157" s="87" t="e">
        <f t="shared" si="47"/>
        <v>#VALUE!</v>
      </c>
      <c r="J157" s="91" t="e">
        <f t="shared" si="54"/>
        <v>#VALUE!</v>
      </c>
      <c r="K157" s="92" t="e">
        <f t="shared" si="51"/>
        <v>#VALUE!</v>
      </c>
      <c r="L157" s="92" t="e">
        <f>SUM($K$154:K157)</f>
        <v>#VALUE!</v>
      </c>
      <c r="M157" s="90" t="e">
        <f t="shared" si="48"/>
        <v>#VALUE!</v>
      </c>
      <c r="N157" s="91" t="e">
        <f t="shared" si="52"/>
        <v>#VALUE!</v>
      </c>
      <c r="O157" s="90"/>
      <c r="P157" s="90"/>
      <c r="Q157" s="90"/>
      <c r="R157" s="90"/>
    </row>
    <row r="158" spans="2:22" hidden="1" outlineLevel="1" x14ac:dyDescent="0.25">
      <c r="C158" s="87" t="e">
        <f t="shared" si="49"/>
        <v>#VALUE!</v>
      </c>
      <c r="D158" s="88" t="e">
        <f t="shared" si="50"/>
        <v>#VALUE!</v>
      </c>
      <c r="E158" s="89"/>
      <c r="F158" s="88" t="e">
        <f>SUM($D$154:D158)</f>
        <v>#VALUE!</v>
      </c>
      <c r="G158" s="87" t="e">
        <f t="shared" si="53"/>
        <v>#VALUE!</v>
      </c>
      <c r="H158" s="87" t="e">
        <f t="shared" si="47"/>
        <v>#VALUE!</v>
      </c>
      <c r="J158" s="91" t="e">
        <f t="shared" si="54"/>
        <v>#VALUE!</v>
      </c>
      <c r="K158" s="92" t="e">
        <f t="shared" si="51"/>
        <v>#VALUE!</v>
      </c>
      <c r="L158" s="92" t="e">
        <f>SUM($K$154:K158)</f>
        <v>#VALUE!</v>
      </c>
      <c r="M158" s="90" t="e">
        <f t="shared" si="48"/>
        <v>#VALUE!</v>
      </c>
      <c r="N158" s="91" t="e">
        <f t="shared" si="52"/>
        <v>#VALUE!</v>
      </c>
      <c r="O158" s="90"/>
      <c r="P158" s="90"/>
      <c r="Q158" s="90"/>
      <c r="R158" s="90"/>
    </row>
    <row r="159" spans="2:22" hidden="1" outlineLevel="1" x14ac:dyDescent="0.25">
      <c r="C159" s="87" t="e">
        <f t="shared" si="49"/>
        <v>#VALUE!</v>
      </c>
      <c r="D159" s="88" t="e">
        <f t="shared" si="50"/>
        <v>#VALUE!</v>
      </c>
      <c r="E159" s="89"/>
      <c r="F159" s="88" t="e">
        <f>SUM($D$154:D159)</f>
        <v>#VALUE!</v>
      </c>
      <c r="G159" s="87" t="e">
        <f t="shared" si="53"/>
        <v>#VALUE!</v>
      </c>
      <c r="H159" s="87" t="e">
        <f t="shared" si="47"/>
        <v>#VALUE!</v>
      </c>
      <c r="J159" s="91" t="e">
        <f t="shared" si="54"/>
        <v>#VALUE!</v>
      </c>
      <c r="K159" s="92" t="e">
        <f t="shared" si="51"/>
        <v>#VALUE!</v>
      </c>
      <c r="L159" s="92" t="e">
        <f>SUM($K$154:K159)</f>
        <v>#VALUE!</v>
      </c>
      <c r="M159" s="90" t="e">
        <f t="shared" si="48"/>
        <v>#VALUE!</v>
      </c>
      <c r="N159" s="91" t="e">
        <f t="shared" si="52"/>
        <v>#VALUE!</v>
      </c>
      <c r="O159" s="90"/>
      <c r="P159" s="90"/>
      <c r="Q159" s="90"/>
      <c r="R159" s="90"/>
    </row>
    <row r="160" spans="2:22" hidden="1" outlineLevel="1" x14ac:dyDescent="0.25">
      <c r="C160" s="87" t="e">
        <f t="shared" si="49"/>
        <v>#VALUE!</v>
      </c>
      <c r="D160" s="88" t="e">
        <f t="shared" si="50"/>
        <v>#VALUE!</v>
      </c>
      <c r="E160" s="89"/>
      <c r="F160" s="88" t="e">
        <f>SUM($D$154:D160)</f>
        <v>#VALUE!</v>
      </c>
      <c r="G160" s="87" t="e">
        <f t="shared" si="53"/>
        <v>#VALUE!</v>
      </c>
      <c r="H160" s="87" t="e">
        <f t="shared" si="47"/>
        <v>#VALUE!</v>
      </c>
      <c r="J160" s="91" t="e">
        <f t="shared" si="54"/>
        <v>#VALUE!</v>
      </c>
      <c r="K160" s="92" t="e">
        <f t="shared" si="51"/>
        <v>#VALUE!</v>
      </c>
      <c r="L160" s="92" t="e">
        <f>SUM($K$154:K160)</f>
        <v>#VALUE!</v>
      </c>
      <c r="M160" s="90" t="e">
        <f t="shared" si="48"/>
        <v>#VALUE!</v>
      </c>
      <c r="N160" s="91" t="e">
        <f t="shared" si="52"/>
        <v>#VALUE!</v>
      </c>
      <c r="O160" s="90"/>
      <c r="P160" s="90"/>
      <c r="Q160" s="90"/>
      <c r="R160" s="90"/>
    </row>
    <row r="161" spans="3:18" hidden="1" outlineLevel="1" x14ac:dyDescent="0.25">
      <c r="C161" s="87" t="e">
        <f t="shared" si="49"/>
        <v>#VALUE!</v>
      </c>
      <c r="D161" s="88" t="e">
        <f t="shared" si="50"/>
        <v>#VALUE!</v>
      </c>
      <c r="E161" s="89"/>
      <c r="F161" s="88" t="e">
        <f>SUM($D$154:D161)</f>
        <v>#VALUE!</v>
      </c>
      <c r="G161" s="87" t="e">
        <f t="shared" si="53"/>
        <v>#VALUE!</v>
      </c>
      <c r="H161" s="87" t="e">
        <f t="shared" si="47"/>
        <v>#VALUE!</v>
      </c>
      <c r="J161" s="91" t="e">
        <f t="shared" si="54"/>
        <v>#VALUE!</v>
      </c>
      <c r="K161" s="92" t="e">
        <f t="shared" si="51"/>
        <v>#VALUE!</v>
      </c>
      <c r="L161" s="92" t="e">
        <f>SUM($K$154:K161)</f>
        <v>#VALUE!</v>
      </c>
      <c r="M161" s="90" t="e">
        <f t="shared" si="48"/>
        <v>#VALUE!</v>
      </c>
      <c r="N161" s="91" t="e">
        <f t="shared" si="52"/>
        <v>#VALUE!</v>
      </c>
      <c r="O161" s="90"/>
      <c r="P161" s="90"/>
      <c r="Q161" s="90"/>
      <c r="R161" s="90"/>
    </row>
    <row r="162" spans="3:18" hidden="1" outlineLevel="1" x14ac:dyDescent="0.25">
      <c r="C162" s="87" t="e">
        <f t="shared" si="49"/>
        <v>#VALUE!</v>
      </c>
      <c r="D162" s="88" t="e">
        <f t="shared" si="50"/>
        <v>#VALUE!</v>
      </c>
      <c r="E162" s="89"/>
      <c r="F162" s="88" t="e">
        <f>SUM($D$154:D162)</f>
        <v>#VALUE!</v>
      </c>
      <c r="G162" s="87" t="e">
        <f t="shared" si="53"/>
        <v>#VALUE!</v>
      </c>
      <c r="H162" s="87" t="e">
        <f t="shared" si="47"/>
        <v>#VALUE!</v>
      </c>
      <c r="J162" s="91" t="e">
        <f t="shared" si="54"/>
        <v>#VALUE!</v>
      </c>
      <c r="K162" s="92" t="e">
        <f t="shared" si="51"/>
        <v>#VALUE!</v>
      </c>
      <c r="L162" s="92" t="e">
        <f>SUM($K$154:K162)</f>
        <v>#VALUE!</v>
      </c>
      <c r="M162" s="90" t="e">
        <f t="shared" si="48"/>
        <v>#VALUE!</v>
      </c>
      <c r="N162" s="91" t="e">
        <f t="shared" si="52"/>
        <v>#VALUE!</v>
      </c>
      <c r="O162" s="90"/>
      <c r="P162" s="90"/>
      <c r="Q162" s="90"/>
      <c r="R162" s="90"/>
    </row>
    <row r="163" spans="3:18" hidden="1" outlineLevel="1" x14ac:dyDescent="0.25">
      <c r="C163" s="87" t="e">
        <f t="shared" si="49"/>
        <v>#VALUE!</v>
      </c>
      <c r="D163" s="88" t="e">
        <f t="shared" si="50"/>
        <v>#VALUE!</v>
      </c>
      <c r="E163" s="89"/>
      <c r="F163" s="88" t="e">
        <f>SUM($D$154:D163)</f>
        <v>#VALUE!</v>
      </c>
      <c r="G163" s="87" t="e">
        <f t="shared" si="53"/>
        <v>#VALUE!</v>
      </c>
      <c r="H163" s="87" t="e">
        <f t="shared" si="47"/>
        <v>#VALUE!</v>
      </c>
      <c r="J163" s="91" t="e">
        <f t="shared" si="54"/>
        <v>#VALUE!</v>
      </c>
      <c r="K163" s="92" t="e">
        <f t="shared" si="51"/>
        <v>#VALUE!</v>
      </c>
      <c r="L163" s="92" t="e">
        <f>SUM($K$154:K163)</f>
        <v>#VALUE!</v>
      </c>
      <c r="M163" s="90" t="e">
        <f t="shared" si="48"/>
        <v>#VALUE!</v>
      </c>
      <c r="N163" s="91" t="e">
        <f t="shared" si="52"/>
        <v>#VALUE!</v>
      </c>
      <c r="O163" s="90"/>
      <c r="P163" s="90"/>
      <c r="Q163" s="90"/>
      <c r="R163" s="90"/>
    </row>
    <row r="164" spans="3:18" hidden="1" outlineLevel="1" x14ac:dyDescent="0.25">
      <c r="F164" s="152" t="s">
        <v>137</v>
      </c>
      <c r="G164" s="153"/>
      <c r="N164" s="152" t="s">
        <v>138</v>
      </c>
      <c r="O164" s="153"/>
    </row>
    <row r="165" spans="3:18" hidden="1" outlineLevel="1" x14ac:dyDescent="0.25">
      <c r="E165" s="4" t="s">
        <v>64</v>
      </c>
      <c r="F165" s="116" t="e">
        <f>INDEX($C$154:$C$163,MATCH(E165,$G$154:$G$163,FALSE))</f>
        <v>#N/A</v>
      </c>
      <c r="G165" s="11" t="s">
        <v>65</v>
      </c>
      <c r="H165" s="11"/>
      <c r="I165" s="11"/>
      <c r="J165" s="11"/>
      <c r="K165" s="11"/>
      <c r="L165" s="11"/>
      <c r="M165" s="118" t="s">
        <v>64</v>
      </c>
      <c r="N165" s="123" t="e">
        <f>INDEX($C$154:$C$163,MATCH(M165,$M$154:$M$163,FALSE))</f>
        <v>#N/A</v>
      </c>
      <c r="O165" s="11" t="s">
        <v>65</v>
      </c>
    </row>
    <row r="166" spans="3:18" hidden="1" outlineLevel="1" x14ac:dyDescent="0.25">
      <c r="E166" s="4"/>
      <c r="F166" s="116" t="str">
        <f>IF(ISERROR(F165),"Návratnosť je dlhšia ako 10 rokov",F165)</f>
        <v>Návratnosť je dlhšia ako 10 rokov</v>
      </c>
      <c r="G166" s="11" t="s">
        <v>66</v>
      </c>
      <c r="H166" s="11"/>
      <c r="I166" s="11"/>
      <c r="J166" s="11"/>
      <c r="K166" s="11"/>
      <c r="L166" s="11"/>
      <c r="M166" s="11"/>
      <c r="N166" s="11" t="str">
        <f>(IF(ISERROR(N165),"Návratnosť je dlhšia ako 10 rokov",(N165)))</f>
        <v>Návratnosť je dlhšia ako 10 rokov</v>
      </c>
      <c r="O166" s="11" t="s">
        <v>66</v>
      </c>
    </row>
    <row r="167" spans="3:18" hidden="1" outlineLevel="1" x14ac:dyDescent="0.25"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8" hidden="1" outlineLevel="1" x14ac:dyDescent="0.25"/>
    <row r="169" spans="3:18" hidden="1" outlineLevel="1" x14ac:dyDescent="0.25">
      <c r="P169" s="4">
        <v>-1</v>
      </c>
    </row>
    <row r="170" spans="3:18" hidden="1" outlineLevel="1" x14ac:dyDescent="0.25">
      <c r="D170" s="137" t="s">
        <v>211</v>
      </c>
    </row>
    <row r="171" spans="3:18" hidden="1" outlineLevel="1" x14ac:dyDescent="0.25">
      <c r="C171" s="15"/>
      <c r="D171" s="11" t="s">
        <v>94</v>
      </c>
      <c r="E171" s="72"/>
      <c r="F171" s="20">
        <f t="shared" ref="F171:O171" si="55">(F25+F28+F26+F27+F31-F42-F52-F60)*(-1)</f>
        <v>0</v>
      </c>
      <c r="G171" s="20">
        <f t="shared" si="55"/>
        <v>0</v>
      </c>
      <c r="H171" s="20">
        <f t="shared" si="55"/>
        <v>0</v>
      </c>
      <c r="I171" s="20">
        <f t="shared" si="55"/>
        <v>0</v>
      </c>
      <c r="J171" s="20">
        <f t="shared" si="55"/>
        <v>0</v>
      </c>
      <c r="K171" s="20">
        <f t="shared" si="55"/>
        <v>0</v>
      </c>
      <c r="L171" s="20">
        <f t="shared" si="55"/>
        <v>0</v>
      </c>
      <c r="M171" s="20">
        <f t="shared" si="55"/>
        <v>0</v>
      </c>
      <c r="N171" s="20">
        <f t="shared" si="55"/>
        <v>0</v>
      </c>
      <c r="O171" s="20">
        <f t="shared" si="55"/>
        <v>0</v>
      </c>
    </row>
    <row r="172" spans="3:18" hidden="1" outlineLevel="1" x14ac:dyDescent="0.25">
      <c r="C172" s="15"/>
      <c r="D172" s="11" t="s">
        <v>93</v>
      </c>
      <c r="E172" s="72"/>
      <c r="F172" s="20">
        <f>F171-0</f>
        <v>0</v>
      </c>
      <c r="G172" s="20">
        <f>G171-F171</f>
        <v>0</v>
      </c>
      <c r="H172" s="20">
        <f t="shared" ref="H172:O172" si="56">H171-G171</f>
        <v>0</v>
      </c>
      <c r="I172" s="20">
        <f t="shared" si="56"/>
        <v>0</v>
      </c>
      <c r="J172" s="20">
        <f t="shared" si="56"/>
        <v>0</v>
      </c>
      <c r="K172" s="20">
        <f t="shared" si="56"/>
        <v>0</v>
      </c>
      <c r="L172" s="20">
        <f t="shared" si="56"/>
        <v>0</v>
      </c>
      <c r="M172" s="20">
        <f t="shared" si="56"/>
        <v>0</v>
      </c>
      <c r="N172" s="20">
        <f t="shared" si="56"/>
        <v>0</v>
      </c>
      <c r="O172" s="20">
        <f t="shared" si="56"/>
        <v>0</v>
      </c>
    </row>
    <row r="173" spans="3:18" hidden="1" outlineLevel="1" x14ac:dyDescent="0.25">
      <c r="C173" s="15"/>
      <c r="D173" s="11" t="s">
        <v>88</v>
      </c>
      <c r="E173" s="72"/>
      <c r="F173" s="20">
        <f t="shared" ref="F173:O173" si="57">F77-F85</f>
        <v>0</v>
      </c>
      <c r="G173" s="20">
        <f t="shared" si="57"/>
        <v>0</v>
      </c>
      <c r="H173" s="20">
        <f t="shared" si="57"/>
        <v>0</v>
      </c>
      <c r="I173" s="20">
        <f t="shared" si="57"/>
        <v>0</v>
      </c>
      <c r="J173" s="20">
        <f t="shared" si="57"/>
        <v>0</v>
      </c>
      <c r="K173" s="20">
        <f t="shared" si="57"/>
        <v>0</v>
      </c>
      <c r="L173" s="20">
        <f t="shared" si="57"/>
        <v>0</v>
      </c>
      <c r="M173" s="20">
        <f t="shared" si="57"/>
        <v>0</v>
      </c>
      <c r="N173" s="20">
        <f t="shared" si="57"/>
        <v>0</v>
      </c>
      <c r="O173" s="20">
        <f t="shared" si="57"/>
        <v>0</v>
      </c>
    </row>
    <row r="174" spans="3:18" hidden="1" outlineLevel="1" x14ac:dyDescent="0.25">
      <c r="C174" s="15"/>
      <c r="D174" s="11" t="s">
        <v>87</v>
      </c>
      <c r="E174" s="72"/>
      <c r="F174" s="20">
        <f t="shared" ref="F174:O174" si="58">F77+F74</f>
        <v>0</v>
      </c>
      <c r="G174" s="20">
        <f t="shared" si="58"/>
        <v>0</v>
      </c>
      <c r="H174" s="20">
        <f t="shared" si="58"/>
        <v>0</v>
      </c>
      <c r="I174" s="20">
        <f t="shared" si="58"/>
        <v>0</v>
      </c>
      <c r="J174" s="20">
        <f t="shared" si="58"/>
        <v>0</v>
      </c>
      <c r="K174" s="20">
        <f t="shared" si="58"/>
        <v>0</v>
      </c>
      <c r="L174" s="20">
        <f t="shared" si="58"/>
        <v>0</v>
      </c>
      <c r="M174" s="20">
        <f t="shared" si="58"/>
        <v>0</v>
      </c>
      <c r="N174" s="20">
        <f t="shared" si="58"/>
        <v>0</v>
      </c>
      <c r="O174" s="20">
        <f t="shared" si="58"/>
        <v>0</v>
      </c>
    </row>
    <row r="175" spans="3:18" hidden="1" outlineLevel="1" x14ac:dyDescent="0.25">
      <c r="C175" s="15"/>
      <c r="D175" s="11" t="s">
        <v>95</v>
      </c>
      <c r="E175" s="72"/>
      <c r="F175" s="20">
        <f t="shared" ref="F175:O175" si="59">F57+F43+F48+F59</f>
        <v>0</v>
      </c>
      <c r="G175" s="20">
        <f t="shared" si="59"/>
        <v>0</v>
      </c>
      <c r="H175" s="20">
        <f t="shared" si="59"/>
        <v>0</v>
      </c>
      <c r="I175" s="20">
        <f t="shared" si="59"/>
        <v>0</v>
      </c>
      <c r="J175" s="20">
        <f t="shared" si="59"/>
        <v>0</v>
      </c>
      <c r="K175" s="20">
        <f t="shared" si="59"/>
        <v>0</v>
      </c>
      <c r="L175" s="20">
        <f t="shared" si="59"/>
        <v>0</v>
      </c>
      <c r="M175" s="20">
        <f t="shared" si="59"/>
        <v>0</v>
      </c>
      <c r="N175" s="20">
        <f t="shared" si="59"/>
        <v>0</v>
      </c>
      <c r="O175" s="20">
        <f t="shared" si="59"/>
        <v>0</v>
      </c>
    </row>
    <row r="176" spans="3:18" hidden="1" outlineLevel="1" x14ac:dyDescent="0.25">
      <c r="C176" s="15"/>
      <c r="D176" s="11" t="s">
        <v>96</v>
      </c>
      <c r="E176" s="72"/>
      <c r="F176" s="20">
        <f t="shared" ref="F176:O176" si="60">F40</f>
        <v>0</v>
      </c>
      <c r="G176" s="20">
        <f t="shared" si="60"/>
        <v>0</v>
      </c>
      <c r="H176" s="20">
        <f t="shared" si="60"/>
        <v>0</v>
      </c>
      <c r="I176" s="20">
        <f t="shared" si="60"/>
        <v>0</v>
      </c>
      <c r="J176" s="20">
        <f t="shared" si="60"/>
        <v>0</v>
      </c>
      <c r="K176" s="20">
        <f t="shared" si="60"/>
        <v>0</v>
      </c>
      <c r="L176" s="20">
        <f t="shared" si="60"/>
        <v>0</v>
      </c>
      <c r="M176" s="20">
        <f t="shared" si="60"/>
        <v>0</v>
      </c>
      <c r="N176" s="20">
        <f t="shared" si="60"/>
        <v>0</v>
      </c>
      <c r="O176" s="20">
        <f t="shared" si="60"/>
        <v>0</v>
      </c>
    </row>
    <row r="177" spans="3:15" hidden="1" outlineLevel="1" x14ac:dyDescent="0.25">
      <c r="C177" s="15"/>
      <c r="D177" s="11" t="s">
        <v>134</v>
      </c>
      <c r="E177" s="72"/>
      <c r="F177" s="20">
        <f t="shared" ref="F177:O177" si="61">IF(ISERROR(F173+F172+F74-F109),"",(F173+F172+F74-F109))</f>
        <v>0</v>
      </c>
      <c r="G177" s="20">
        <f t="shared" si="61"/>
        <v>0</v>
      </c>
      <c r="H177" s="20">
        <f t="shared" si="61"/>
        <v>0</v>
      </c>
      <c r="I177" s="20">
        <f t="shared" si="61"/>
        <v>0</v>
      </c>
      <c r="J177" s="20">
        <f t="shared" si="61"/>
        <v>0</v>
      </c>
      <c r="K177" s="20">
        <f t="shared" si="61"/>
        <v>0</v>
      </c>
      <c r="L177" s="20">
        <f t="shared" si="61"/>
        <v>0</v>
      </c>
      <c r="M177" s="20">
        <f t="shared" si="61"/>
        <v>0</v>
      </c>
      <c r="N177" s="20">
        <f t="shared" si="61"/>
        <v>0</v>
      </c>
      <c r="O177" s="20">
        <f t="shared" si="61"/>
        <v>0</v>
      </c>
    </row>
    <row r="178" spans="3:15" hidden="1" outlineLevel="1" x14ac:dyDescent="0.25">
      <c r="C178" s="15"/>
      <c r="D178" s="11" t="s">
        <v>135</v>
      </c>
      <c r="E178" s="72"/>
      <c r="F178" s="20" t="str">
        <f t="shared" ref="F178:O178" si="62">IF(ISERROR(F177/((1+Diskontna_miera)^F197)),"",(F177/((1+Diskontna_miera)^F197)))</f>
        <v/>
      </c>
      <c r="G178" s="20" t="str">
        <f t="shared" si="62"/>
        <v/>
      </c>
      <c r="H178" s="20" t="str">
        <f t="shared" si="62"/>
        <v/>
      </c>
      <c r="I178" s="20" t="str">
        <f t="shared" si="62"/>
        <v/>
      </c>
      <c r="J178" s="20" t="str">
        <f t="shared" si="62"/>
        <v/>
      </c>
      <c r="K178" s="20" t="str">
        <f t="shared" si="62"/>
        <v/>
      </c>
      <c r="L178" s="20" t="str">
        <f t="shared" si="62"/>
        <v/>
      </c>
      <c r="M178" s="20" t="str">
        <f t="shared" si="62"/>
        <v/>
      </c>
      <c r="N178" s="20" t="str">
        <f t="shared" si="62"/>
        <v/>
      </c>
      <c r="O178" s="20" t="str">
        <f t="shared" si="62"/>
        <v/>
      </c>
    </row>
    <row r="179" spans="3:15" hidden="1" outlineLevel="1" x14ac:dyDescent="0.25">
      <c r="F179" s="20">
        <v>2.0678597489150321</v>
      </c>
      <c r="G179" s="20"/>
      <c r="H179" s="20"/>
      <c r="I179" s="20"/>
      <c r="J179" s="20"/>
      <c r="K179" s="20"/>
    </row>
    <row r="180" spans="3:15" hidden="1" outlineLevel="1" x14ac:dyDescent="0.25">
      <c r="F180" s="4">
        <v>11518918.737706235</v>
      </c>
    </row>
    <row r="181" spans="3:15" hidden="1" outlineLevel="1" x14ac:dyDescent="0.25">
      <c r="F181" s="20">
        <v>0.44642174959010439</v>
      </c>
      <c r="G181" s="20"/>
      <c r="H181" s="20"/>
      <c r="I181" s="20"/>
      <c r="J181" s="20"/>
      <c r="K181" s="20"/>
    </row>
    <row r="182" spans="3:15" hidden="1" outlineLevel="1" x14ac:dyDescent="0.25">
      <c r="F182" s="20">
        <v>4</v>
      </c>
      <c r="G182" s="20"/>
      <c r="H182" s="20"/>
      <c r="I182" s="20"/>
      <c r="J182" s="20"/>
      <c r="K182" s="20"/>
    </row>
    <row r="183" spans="3:15" hidden="1" outlineLevel="1" x14ac:dyDescent="0.25"/>
    <row r="184" spans="3:15" hidden="1" outlineLevel="1" x14ac:dyDescent="0.25">
      <c r="D184" s="11" t="s">
        <v>97</v>
      </c>
      <c r="E184" s="72"/>
      <c r="F184" s="20">
        <f>-F171</f>
        <v>0</v>
      </c>
      <c r="G184" s="20">
        <f t="shared" ref="G184:O184" si="63">-G171</f>
        <v>0</v>
      </c>
      <c r="H184" s="20">
        <f t="shared" si="63"/>
        <v>0</v>
      </c>
      <c r="I184" s="20">
        <f t="shared" si="63"/>
        <v>0</v>
      </c>
      <c r="J184" s="20">
        <f t="shared" si="63"/>
        <v>0</v>
      </c>
      <c r="K184" s="20">
        <f t="shared" si="63"/>
        <v>0</v>
      </c>
      <c r="L184" s="20">
        <f t="shared" si="63"/>
        <v>0</v>
      </c>
      <c r="M184" s="20">
        <f t="shared" si="63"/>
        <v>0</v>
      </c>
      <c r="N184" s="20">
        <f t="shared" si="63"/>
        <v>0</v>
      </c>
      <c r="O184" s="20">
        <f t="shared" si="63"/>
        <v>0</v>
      </c>
    </row>
    <row r="185" spans="3:15" hidden="1" outlineLevel="1" x14ac:dyDescent="0.25"/>
    <row r="186" spans="3:15" hidden="1" outlineLevel="1" x14ac:dyDescent="0.25"/>
    <row r="187" spans="3:15" hidden="1" outlineLevel="1" x14ac:dyDescent="0.25">
      <c r="G187" s="27">
        <v>2.9878403381067287E-4</v>
      </c>
      <c r="H187" s="27">
        <v>-0.20130591811428422</v>
      </c>
      <c r="I187" s="27">
        <v>0.22837875103411975</v>
      </c>
      <c r="J187" s="27">
        <v>2.1699210881034769E-2</v>
      </c>
      <c r="K187" s="27">
        <v>2.1238355329963543E-2</v>
      </c>
      <c r="L187" s="27">
        <v>3.5754161404697227E-2</v>
      </c>
      <c r="M187" s="27">
        <v>0</v>
      </c>
      <c r="N187" s="27">
        <v>0</v>
      </c>
      <c r="O187" s="27">
        <v>0</v>
      </c>
    </row>
    <row r="188" spans="3:15" hidden="1" outlineLevel="1" x14ac:dyDescent="0.25">
      <c r="G188" s="86" t="str">
        <f t="shared" ref="G188:O188" si="64">G119</f>
        <v/>
      </c>
      <c r="H188" s="86" t="str">
        <f t="shared" si="64"/>
        <v/>
      </c>
      <c r="I188" s="86" t="str">
        <f t="shared" si="64"/>
        <v/>
      </c>
      <c r="J188" s="86" t="str">
        <f t="shared" si="64"/>
        <v/>
      </c>
      <c r="K188" s="86" t="str">
        <f t="shared" si="64"/>
        <v/>
      </c>
      <c r="L188" s="86" t="str">
        <f t="shared" si="64"/>
        <v/>
      </c>
      <c r="M188" s="86" t="str">
        <f t="shared" si="64"/>
        <v/>
      </c>
      <c r="N188" s="86" t="str">
        <f t="shared" si="64"/>
        <v/>
      </c>
      <c r="O188" s="86" t="str">
        <f t="shared" si="64"/>
        <v/>
      </c>
    </row>
    <row r="189" spans="3:15" hidden="1" outlineLevel="1" x14ac:dyDescent="0.25">
      <c r="D189" s="138" t="s">
        <v>211</v>
      </c>
    </row>
    <row r="190" spans="3:15" hidden="1" outlineLevel="1" x14ac:dyDescent="0.25">
      <c r="D190" s="11" t="s">
        <v>188</v>
      </c>
      <c r="F190" s="27" t="e">
        <f t="shared" ref="F190:O190" si="65">F173/F40</f>
        <v>#DIV/0!</v>
      </c>
      <c r="G190" s="27" t="e">
        <f t="shared" si="65"/>
        <v>#DIV/0!</v>
      </c>
      <c r="H190" s="27" t="e">
        <f t="shared" si="65"/>
        <v>#DIV/0!</v>
      </c>
      <c r="I190" s="27" t="e">
        <f t="shared" si="65"/>
        <v>#DIV/0!</v>
      </c>
      <c r="J190" s="27" t="e">
        <f t="shared" si="65"/>
        <v>#DIV/0!</v>
      </c>
      <c r="K190" s="27" t="e">
        <f t="shared" si="65"/>
        <v>#DIV/0!</v>
      </c>
      <c r="L190" s="27" t="e">
        <f t="shared" si="65"/>
        <v>#DIV/0!</v>
      </c>
      <c r="M190" s="27" t="e">
        <f t="shared" si="65"/>
        <v>#DIV/0!</v>
      </c>
      <c r="N190" s="27" t="e">
        <f t="shared" si="65"/>
        <v>#DIV/0!</v>
      </c>
      <c r="O190" s="27" t="e">
        <f t="shared" si="65"/>
        <v>#DIV/0!</v>
      </c>
    </row>
    <row r="191" spans="3:15" hidden="1" outlineLevel="1" x14ac:dyDescent="0.25">
      <c r="D191" s="11" t="s">
        <v>189</v>
      </c>
      <c r="F191" s="125" t="e">
        <f t="shared" ref="F191:O191" si="66">(F54+F40)/F23</f>
        <v>#DIV/0!</v>
      </c>
      <c r="G191" s="125" t="e">
        <f t="shared" si="66"/>
        <v>#DIV/0!</v>
      </c>
      <c r="H191" s="125" t="e">
        <f t="shared" si="66"/>
        <v>#DIV/0!</v>
      </c>
      <c r="I191" s="125" t="e">
        <f t="shared" si="66"/>
        <v>#DIV/0!</v>
      </c>
      <c r="J191" s="125" t="e">
        <f t="shared" si="66"/>
        <v>#DIV/0!</v>
      </c>
      <c r="K191" s="125" t="e">
        <f t="shared" si="66"/>
        <v>#DIV/0!</v>
      </c>
      <c r="L191" s="125" t="e">
        <f t="shared" si="66"/>
        <v>#DIV/0!</v>
      </c>
      <c r="M191" s="125" t="e">
        <f t="shared" si="66"/>
        <v>#DIV/0!</v>
      </c>
      <c r="N191" s="125" t="e">
        <f t="shared" si="66"/>
        <v>#DIV/0!</v>
      </c>
      <c r="O191" s="125" t="e">
        <f t="shared" si="66"/>
        <v>#DIV/0!</v>
      </c>
    </row>
    <row r="192" spans="3:15" hidden="1" outlineLevel="1" x14ac:dyDescent="0.25">
      <c r="D192" s="11" t="s">
        <v>190</v>
      </c>
      <c r="F192" s="126" t="e">
        <f t="shared" ref="F192:O192" si="67">F29/(F42+F52+F56+F60)</f>
        <v>#DIV/0!</v>
      </c>
      <c r="G192" s="126" t="e">
        <f t="shared" si="67"/>
        <v>#DIV/0!</v>
      </c>
      <c r="H192" s="126" t="e">
        <f t="shared" si="67"/>
        <v>#DIV/0!</v>
      </c>
      <c r="I192" s="126" t="e">
        <f t="shared" si="67"/>
        <v>#DIV/0!</v>
      </c>
      <c r="J192" s="126" t="e">
        <f t="shared" si="67"/>
        <v>#DIV/0!</v>
      </c>
      <c r="K192" s="126" t="e">
        <f t="shared" si="67"/>
        <v>#DIV/0!</v>
      </c>
      <c r="L192" s="126" t="e">
        <f t="shared" si="67"/>
        <v>#DIV/0!</v>
      </c>
      <c r="M192" s="126" t="e">
        <f t="shared" si="67"/>
        <v>#DIV/0!</v>
      </c>
      <c r="N192" s="126" t="e">
        <f t="shared" si="67"/>
        <v>#DIV/0!</v>
      </c>
      <c r="O192" s="126" t="e">
        <f t="shared" si="67"/>
        <v>#DIV/0!</v>
      </c>
    </row>
    <row r="193" spans="4:15" hidden="1" outlineLevel="1" x14ac:dyDescent="0.25">
      <c r="D193" s="11" t="s">
        <v>191</v>
      </c>
      <c r="F193" s="126" t="e">
        <f t="shared" ref="F193:O193" si="68">F28/(F42+F52+F56)</f>
        <v>#DIV/0!</v>
      </c>
      <c r="G193" s="126" t="e">
        <f t="shared" si="68"/>
        <v>#DIV/0!</v>
      </c>
      <c r="H193" s="126" t="e">
        <f t="shared" si="68"/>
        <v>#DIV/0!</v>
      </c>
      <c r="I193" s="126" t="e">
        <f t="shared" si="68"/>
        <v>#DIV/0!</v>
      </c>
      <c r="J193" s="126" t="e">
        <f t="shared" si="68"/>
        <v>#DIV/0!</v>
      </c>
      <c r="K193" s="126" t="e">
        <f t="shared" si="68"/>
        <v>#DIV/0!</v>
      </c>
      <c r="L193" s="126" t="e">
        <f t="shared" si="68"/>
        <v>#DIV/0!</v>
      </c>
      <c r="M193" s="126" t="e">
        <f t="shared" si="68"/>
        <v>#DIV/0!</v>
      </c>
      <c r="N193" s="126" t="e">
        <f t="shared" si="68"/>
        <v>#DIV/0!</v>
      </c>
      <c r="O193" s="126" t="e">
        <f t="shared" si="68"/>
        <v>#DIV/0!</v>
      </c>
    </row>
    <row r="194" spans="4:15" hidden="1" outlineLevel="1" x14ac:dyDescent="0.25">
      <c r="D194" s="11" t="s">
        <v>192</v>
      </c>
      <c r="F194" s="126" t="e">
        <f>F175/F174</f>
        <v>#DIV/0!</v>
      </c>
      <c r="G194" s="126" t="e">
        <f t="shared" ref="G194:O194" si="69">G175/G174</f>
        <v>#DIV/0!</v>
      </c>
      <c r="H194" s="126" t="e">
        <f t="shared" si="69"/>
        <v>#DIV/0!</v>
      </c>
      <c r="I194" s="126" t="e">
        <f t="shared" si="69"/>
        <v>#DIV/0!</v>
      </c>
      <c r="J194" s="126" t="e">
        <f t="shared" si="69"/>
        <v>#DIV/0!</v>
      </c>
      <c r="K194" s="126" t="e">
        <f t="shared" si="69"/>
        <v>#DIV/0!</v>
      </c>
      <c r="L194" s="126" t="e">
        <f t="shared" si="69"/>
        <v>#DIV/0!</v>
      </c>
      <c r="M194" s="126" t="e">
        <f t="shared" si="69"/>
        <v>#DIV/0!</v>
      </c>
      <c r="N194" s="126" t="e">
        <f t="shared" si="69"/>
        <v>#DIV/0!</v>
      </c>
      <c r="O194" s="126" t="e">
        <f t="shared" si="69"/>
        <v>#DIV/0!</v>
      </c>
    </row>
    <row r="195" spans="4:15" hidden="1" outlineLevel="1" x14ac:dyDescent="0.25">
      <c r="D195" s="11" t="s">
        <v>193</v>
      </c>
      <c r="F195" s="126" t="e">
        <f t="shared" ref="F195:O195" si="70">F174/F80</f>
        <v>#DIV/0!</v>
      </c>
      <c r="G195" s="126" t="e">
        <f t="shared" si="70"/>
        <v>#DIV/0!</v>
      </c>
      <c r="H195" s="126" t="e">
        <f t="shared" si="70"/>
        <v>#DIV/0!</v>
      </c>
      <c r="I195" s="126" t="e">
        <f t="shared" si="70"/>
        <v>#DIV/0!</v>
      </c>
      <c r="J195" s="126" t="e">
        <f t="shared" si="70"/>
        <v>#DIV/0!</v>
      </c>
      <c r="K195" s="126" t="e">
        <f t="shared" si="70"/>
        <v>#DIV/0!</v>
      </c>
      <c r="L195" s="126" t="e">
        <f t="shared" si="70"/>
        <v>#DIV/0!</v>
      </c>
      <c r="M195" s="126" t="e">
        <f t="shared" si="70"/>
        <v>#DIV/0!</v>
      </c>
      <c r="N195" s="126" t="e">
        <f t="shared" si="70"/>
        <v>#DIV/0!</v>
      </c>
      <c r="O195" s="126" t="e">
        <f t="shared" si="70"/>
        <v>#DIV/0!</v>
      </c>
    </row>
    <row r="196" spans="4:15" hidden="1" outlineLevel="1" x14ac:dyDescent="0.25"/>
    <row r="197" spans="4:15" hidden="1" outlineLevel="1" x14ac:dyDescent="0.25">
      <c r="D197" s="137" t="s">
        <v>212</v>
      </c>
      <c r="F197" s="94" t="str">
        <f>IF(ISTEXT(F113),".",0)</f>
        <v>.</v>
      </c>
      <c r="G197" s="94" t="str">
        <f>IF(ISTEXT(F197),".",F197+1)</f>
        <v>.</v>
      </c>
      <c r="H197" s="94" t="str">
        <f t="shared" ref="H197:O197" si="71">IF(ISTEXT(G197),".",G197+1)</f>
        <v>.</v>
      </c>
      <c r="I197" s="94" t="str">
        <f t="shared" si="71"/>
        <v>.</v>
      </c>
      <c r="J197" s="94" t="str">
        <f t="shared" si="71"/>
        <v>.</v>
      </c>
      <c r="K197" s="94" t="str">
        <f t="shared" si="71"/>
        <v>.</v>
      </c>
      <c r="L197" s="94" t="str">
        <f t="shared" si="71"/>
        <v>.</v>
      </c>
      <c r="M197" s="94" t="str">
        <f t="shared" si="71"/>
        <v>.</v>
      </c>
      <c r="N197" s="94" t="str">
        <f t="shared" si="71"/>
        <v>.</v>
      </c>
      <c r="O197" s="94" t="str">
        <f t="shared" si="71"/>
        <v>.</v>
      </c>
    </row>
    <row r="198" spans="4:15" hidden="1" outlineLevel="1" x14ac:dyDescent="0.25"/>
    <row r="199" spans="4:15" hidden="1" outlineLevel="1" x14ac:dyDescent="0.25"/>
    <row r="200" spans="4:15" hidden="1" outlineLevel="1" x14ac:dyDescent="0.25"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</row>
    <row r="201" spans="4:15" collapsed="1" x14ac:dyDescent="0.25"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</row>
    <row r="202" spans="4:15" x14ac:dyDescent="0.25"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</row>
  </sheetData>
  <sheetProtection password="E7CD" sheet="1" objects="1" scenarios="1" selectLockedCells="1"/>
  <mergeCells count="9">
    <mergeCell ref="F164:G164"/>
    <mergeCell ref="N164:O164"/>
    <mergeCell ref="F5:O5"/>
    <mergeCell ref="A1:C1"/>
    <mergeCell ref="A2:D2"/>
    <mergeCell ref="B3:D3"/>
    <mergeCell ref="B4:D4"/>
    <mergeCell ref="B5:D5"/>
    <mergeCell ref="E5:E6"/>
  </mergeCells>
  <pageMargins left="0.7" right="0.7" top="0.75" bottom="0.75" header="0.3" footer="0.3"/>
  <pageSetup paperSize="9" scale="38" orientation="portrait" r:id="rId1"/>
  <rowBreaks count="1" manualBreakCount="1">
    <brk id="11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Z281"/>
  <sheetViews>
    <sheetView zoomScale="70" zoomScaleNormal="70" zoomScaleSheetLayoutView="40" workbookViewId="0">
      <pane ySplit="7" topLeftCell="A8" activePane="bottomLeft" state="frozen"/>
      <selection pane="bottomLeft" activeCell="F10" sqref="F10"/>
    </sheetView>
  </sheetViews>
  <sheetFormatPr defaultRowHeight="15" outlineLevelRow="1" x14ac:dyDescent="0.25"/>
  <cols>
    <col min="1" max="1" width="11.28515625" style="4" customWidth="1"/>
    <col min="2" max="2" width="4.5703125" style="4" customWidth="1"/>
    <col min="3" max="3" width="2.28515625" style="4" customWidth="1"/>
    <col min="4" max="4" width="58.140625" style="4" customWidth="1"/>
    <col min="5" max="5" width="14.5703125" style="4" customWidth="1"/>
    <col min="6" max="12" width="12" style="4" customWidth="1"/>
    <col min="13" max="13" width="11.28515625" style="4" bestFit="1" customWidth="1"/>
    <col min="14" max="14" width="14.140625" style="4" bestFit="1" customWidth="1"/>
    <col min="15" max="15" width="12" style="4" customWidth="1"/>
    <col min="16" max="16" width="10" style="4" bestFit="1" customWidth="1"/>
    <col min="17" max="17" width="7.7109375" style="4" bestFit="1" customWidth="1"/>
    <col min="18" max="18" width="14.140625" style="4" bestFit="1" customWidth="1"/>
    <col min="19" max="19" width="11.85546875" style="4" bestFit="1" customWidth="1"/>
    <col min="20" max="20" width="14.140625" style="4" bestFit="1" customWidth="1"/>
    <col min="21" max="16384" width="9.140625" style="4"/>
  </cols>
  <sheetData>
    <row r="1" spans="1:15" ht="34.5" customHeight="1" x14ac:dyDescent="0.25">
      <c r="A1" s="155" t="s">
        <v>127</v>
      </c>
      <c r="B1" s="156"/>
      <c r="C1" s="156"/>
      <c r="D1" s="131"/>
      <c r="M1" s="11"/>
    </row>
    <row r="2" spans="1:15" ht="19.5" x14ac:dyDescent="0.3">
      <c r="A2" s="163" t="s">
        <v>58</v>
      </c>
      <c r="B2" s="164"/>
      <c r="C2" s="164"/>
      <c r="D2" s="164"/>
      <c r="E2" s="65"/>
    </row>
    <row r="3" spans="1:15" x14ac:dyDescent="0.25">
      <c r="A3" s="5"/>
      <c r="B3" s="83" t="s">
        <v>103</v>
      </c>
      <c r="C3" s="83"/>
      <c r="D3" s="83"/>
      <c r="E3" s="64"/>
    </row>
    <row r="4" spans="1:15" x14ac:dyDescent="0.25">
      <c r="A4" s="6"/>
      <c r="B4" s="83" t="s">
        <v>102</v>
      </c>
      <c r="C4" s="83"/>
      <c r="D4" s="83"/>
      <c r="E4" s="64"/>
    </row>
    <row r="5" spans="1:15" x14ac:dyDescent="0.25">
      <c r="A5" s="42"/>
      <c r="B5" s="83" t="s">
        <v>104</v>
      </c>
      <c r="C5" s="83"/>
      <c r="D5" s="83"/>
      <c r="E5" s="64"/>
    </row>
    <row r="6" spans="1:15" x14ac:dyDescent="0.25">
      <c r="A6" s="7"/>
      <c r="B6" s="83" t="s">
        <v>130</v>
      </c>
      <c r="C6" s="83"/>
      <c r="D6" s="83"/>
      <c r="E6" s="161" t="s">
        <v>216</v>
      </c>
      <c r="F6" s="154" t="s">
        <v>105</v>
      </c>
      <c r="G6" s="154"/>
      <c r="H6" s="154"/>
      <c r="I6" s="154"/>
      <c r="J6" s="154"/>
      <c r="K6" s="154"/>
      <c r="L6" s="154"/>
      <c r="M6" s="154"/>
      <c r="N6" s="154"/>
      <c r="O6" s="154"/>
    </row>
    <row r="7" spans="1:15" x14ac:dyDescent="0.25">
      <c r="A7" s="15"/>
      <c r="B7" s="85" t="s">
        <v>131</v>
      </c>
      <c r="C7" s="85"/>
      <c r="D7" s="85"/>
      <c r="E7" s="162"/>
      <c r="F7" s="134" t="str">
        <f>F17</f>
        <v>rok</v>
      </c>
      <c r="G7" s="134" t="str">
        <f t="shared" ref="G7:O7" si="0">G17</f>
        <v>rok</v>
      </c>
      <c r="H7" s="134" t="str">
        <f t="shared" si="0"/>
        <v>rok</v>
      </c>
      <c r="I7" s="134" t="str">
        <f t="shared" si="0"/>
        <v>rok</v>
      </c>
      <c r="J7" s="134" t="str">
        <f t="shared" si="0"/>
        <v>rok</v>
      </c>
      <c r="K7" s="134" t="str">
        <f t="shared" si="0"/>
        <v>rok</v>
      </c>
      <c r="L7" s="134" t="str">
        <f t="shared" si="0"/>
        <v>rok</v>
      </c>
      <c r="M7" s="134" t="str">
        <f t="shared" si="0"/>
        <v>rok</v>
      </c>
      <c r="N7" s="134" t="str">
        <f t="shared" si="0"/>
        <v>rok</v>
      </c>
      <c r="O7" s="134" t="str">
        <f t="shared" si="0"/>
        <v>rok</v>
      </c>
    </row>
    <row r="8" spans="1:15" x14ac:dyDescent="0.25">
      <c r="D8" s="11"/>
      <c r="E8" s="11"/>
    </row>
    <row r="9" spans="1:15" ht="33.75" customHeight="1" x14ac:dyDescent="0.35">
      <c r="B9" s="12"/>
      <c r="C9" s="44"/>
      <c r="D9" s="13" t="s">
        <v>214</v>
      </c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B10" s="12"/>
      <c r="C10" s="10"/>
      <c r="D10" s="9" t="s">
        <v>56</v>
      </c>
      <c r="E10" s="9"/>
      <c r="F10" s="1"/>
    </row>
    <row r="11" spans="1:15" x14ac:dyDescent="0.25">
      <c r="B11" s="12"/>
      <c r="C11" s="10"/>
      <c r="D11" s="9" t="s">
        <v>202</v>
      </c>
      <c r="E11" s="9"/>
      <c r="F11" s="1"/>
    </row>
    <row r="12" spans="1:15" x14ac:dyDescent="0.25">
      <c r="B12" s="12"/>
      <c r="C12" s="10"/>
      <c r="D12" s="9" t="s">
        <v>57</v>
      </c>
      <c r="E12" s="9"/>
      <c r="F12" s="2"/>
    </row>
    <row r="13" spans="1:15" x14ac:dyDescent="0.25">
      <c r="B13" s="12"/>
      <c r="C13" s="10"/>
      <c r="D13" s="19"/>
      <c r="E13" s="19"/>
      <c r="F13" s="11"/>
    </row>
    <row r="14" spans="1:15" x14ac:dyDescent="0.25">
      <c r="B14" s="12"/>
    </row>
    <row r="15" spans="1:15" ht="35.25" customHeight="1" x14ac:dyDescent="0.4">
      <c r="B15" s="12"/>
      <c r="C15" s="12"/>
      <c r="D15" s="45" t="s">
        <v>80</v>
      </c>
      <c r="E15" s="45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B16" s="12"/>
    </row>
    <row r="17" spans="2:18" x14ac:dyDescent="0.25">
      <c r="B17" s="12"/>
      <c r="D17" s="9" t="s">
        <v>40</v>
      </c>
      <c r="E17" s="9"/>
      <c r="F17" s="134" t="str">
        <f>IF(ISBLANK(F10),"rok",F10)</f>
        <v>rok</v>
      </c>
      <c r="G17" s="134" t="str">
        <f>IF(ISTEXT(F17),"rok",F17+1)</f>
        <v>rok</v>
      </c>
      <c r="H17" s="134" t="str">
        <f t="shared" ref="H17:O17" si="1">IF(ISTEXT(G17),"rok",G17+1)</f>
        <v>rok</v>
      </c>
      <c r="I17" s="134" t="str">
        <f t="shared" si="1"/>
        <v>rok</v>
      </c>
      <c r="J17" s="134" t="str">
        <f t="shared" si="1"/>
        <v>rok</v>
      </c>
      <c r="K17" s="134" t="str">
        <f t="shared" si="1"/>
        <v>rok</v>
      </c>
      <c r="L17" s="134" t="str">
        <f t="shared" si="1"/>
        <v>rok</v>
      </c>
      <c r="M17" s="134" t="str">
        <f t="shared" si="1"/>
        <v>rok</v>
      </c>
      <c r="N17" s="134" t="str">
        <f t="shared" si="1"/>
        <v>rok</v>
      </c>
      <c r="O17" s="134" t="str">
        <f t="shared" si="1"/>
        <v>rok</v>
      </c>
    </row>
    <row r="18" spans="2:18" x14ac:dyDescent="0.25">
      <c r="B18" s="12"/>
      <c r="R18" s="93"/>
    </row>
    <row r="19" spans="2:18" x14ac:dyDescent="0.25">
      <c r="B19" s="12"/>
      <c r="D19" s="4" t="s">
        <v>114</v>
      </c>
      <c r="E19" s="100" t="s">
        <v>139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8" x14ac:dyDescent="0.25">
      <c r="B20" s="12"/>
      <c r="C20" s="15"/>
      <c r="D20" s="4" t="s">
        <v>198</v>
      </c>
      <c r="E20" s="100"/>
      <c r="F20" s="16">
        <f>SUM(F21:F24)</f>
        <v>0</v>
      </c>
      <c r="G20" s="16">
        <f t="shared" ref="G20:O20" si="2">SUM(G21:G24)</f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</row>
    <row r="21" spans="2:18" x14ac:dyDescent="0.25">
      <c r="B21" s="12"/>
      <c r="D21" s="18" t="s">
        <v>0</v>
      </c>
      <c r="E21" s="100" t="s">
        <v>140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8" x14ac:dyDescent="0.25">
      <c r="B22" s="12"/>
      <c r="D22" s="18" t="s">
        <v>1</v>
      </c>
      <c r="E22" s="100" t="s">
        <v>141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8" x14ac:dyDescent="0.25">
      <c r="B23" s="12"/>
      <c r="D23" s="18" t="s">
        <v>2</v>
      </c>
      <c r="E23" s="100" t="s">
        <v>142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8" x14ac:dyDescent="0.25">
      <c r="B24" s="12"/>
      <c r="D24" s="18" t="s">
        <v>3</v>
      </c>
      <c r="E24" s="100" t="s">
        <v>143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8" x14ac:dyDescent="0.25">
      <c r="B25" s="12"/>
      <c r="D25" s="4" t="s">
        <v>4</v>
      </c>
      <c r="E25" s="100" t="s">
        <v>144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8" x14ac:dyDescent="0.25">
      <c r="B26" s="12"/>
      <c r="C26" s="15"/>
      <c r="D26" s="11" t="s">
        <v>5</v>
      </c>
      <c r="E26" s="102"/>
      <c r="F26" s="23">
        <f>SUM(F19:F20,F25)</f>
        <v>0</v>
      </c>
      <c r="G26" s="23">
        <f t="shared" ref="G26:O26" si="3">SUM(G19:G20,G25)</f>
        <v>0</v>
      </c>
      <c r="H26" s="23">
        <f t="shared" si="3"/>
        <v>0</v>
      </c>
      <c r="I26" s="23">
        <f t="shared" si="3"/>
        <v>0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 t="shared" si="3"/>
        <v>0</v>
      </c>
    </row>
    <row r="27" spans="2:18" x14ac:dyDescent="0.25">
      <c r="B27" s="12"/>
      <c r="D27" s="11"/>
      <c r="E27" s="103"/>
      <c r="F27" s="20"/>
      <c r="G27" s="20"/>
      <c r="H27" s="20"/>
      <c r="I27" s="20"/>
      <c r="J27" s="20"/>
      <c r="K27" s="20"/>
      <c r="L27" s="20"/>
    </row>
    <row r="28" spans="2:18" x14ac:dyDescent="0.25">
      <c r="B28" s="12"/>
      <c r="D28" s="4" t="s">
        <v>6</v>
      </c>
      <c r="E28" s="100" t="s">
        <v>145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8" x14ac:dyDescent="0.25">
      <c r="B29" s="12"/>
      <c r="D29" s="4" t="s">
        <v>7</v>
      </c>
      <c r="E29" s="100" t="s">
        <v>146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8" ht="30" x14ac:dyDescent="0.25">
      <c r="B30" s="12"/>
      <c r="D30" s="4" t="s">
        <v>8</v>
      </c>
      <c r="E30" s="100" t="s">
        <v>147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8" x14ac:dyDescent="0.25">
      <c r="B31" s="12"/>
      <c r="D31" s="4" t="s">
        <v>9</v>
      </c>
      <c r="E31" s="100" t="s">
        <v>148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8" x14ac:dyDescent="0.25">
      <c r="B32" s="12"/>
      <c r="C32" s="15"/>
      <c r="D32" s="11" t="s">
        <v>10</v>
      </c>
      <c r="E32" s="102"/>
      <c r="F32" s="23">
        <f>SUM(F28:F31)</f>
        <v>0</v>
      </c>
      <c r="G32" s="23">
        <f t="shared" ref="G32:O32" si="4">SUM(G28:G31)</f>
        <v>0</v>
      </c>
      <c r="H32" s="23">
        <f t="shared" si="4"/>
        <v>0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3">
        <f t="shared" si="4"/>
        <v>0</v>
      </c>
      <c r="N32" s="23">
        <f t="shared" si="4"/>
        <v>0</v>
      </c>
      <c r="O32" s="23">
        <f t="shared" si="4"/>
        <v>0</v>
      </c>
    </row>
    <row r="33" spans="2:15" x14ac:dyDescent="0.25">
      <c r="B33" s="12"/>
      <c r="C33" s="10"/>
      <c r="D33" s="4" t="s">
        <v>182</v>
      </c>
      <c r="E33" s="111" t="s">
        <v>185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2"/>
      <c r="C34" s="10"/>
      <c r="D34" s="4" t="s">
        <v>183</v>
      </c>
      <c r="E34" s="111" t="s">
        <v>186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25">
      <c r="B35" s="12"/>
      <c r="C35" s="15"/>
      <c r="D35" s="11" t="s">
        <v>184</v>
      </c>
      <c r="E35" s="111"/>
      <c r="F35" s="23">
        <f>SUM(F33:F34)</f>
        <v>0</v>
      </c>
      <c r="G35" s="23">
        <f t="shared" ref="G35:O35" si="5">SUM(G33:G34)</f>
        <v>0</v>
      </c>
      <c r="H35" s="23">
        <f t="shared" si="5"/>
        <v>0</v>
      </c>
      <c r="I35" s="23">
        <f t="shared" si="5"/>
        <v>0</v>
      </c>
      <c r="J35" s="23">
        <f t="shared" si="5"/>
        <v>0</v>
      </c>
      <c r="K35" s="23">
        <f t="shared" si="5"/>
        <v>0</v>
      </c>
      <c r="L35" s="23">
        <f t="shared" si="5"/>
        <v>0</v>
      </c>
      <c r="M35" s="23">
        <f t="shared" si="5"/>
        <v>0</v>
      </c>
      <c r="N35" s="23">
        <f t="shared" si="5"/>
        <v>0</v>
      </c>
      <c r="O35" s="23">
        <f t="shared" si="5"/>
        <v>0</v>
      </c>
    </row>
    <row r="36" spans="2:15" x14ac:dyDescent="0.25">
      <c r="B36" s="12"/>
      <c r="C36" s="15"/>
      <c r="D36" s="11" t="s">
        <v>11</v>
      </c>
      <c r="E36" s="102"/>
      <c r="F36" s="23">
        <f>SUM(F26,F32,F35)</f>
        <v>0</v>
      </c>
      <c r="G36" s="23">
        <f t="shared" ref="G36:O36" si="6">SUM(G26,G32,G35)</f>
        <v>0</v>
      </c>
      <c r="H36" s="23">
        <f t="shared" si="6"/>
        <v>0</v>
      </c>
      <c r="I36" s="23">
        <f t="shared" si="6"/>
        <v>0</v>
      </c>
      <c r="J36" s="23">
        <f t="shared" si="6"/>
        <v>0</v>
      </c>
      <c r="K36" s="23">
        <f t="shared" si="6"/>
        <v>0</v>
      </c>
      <c r="L36" s="23">
        <f t="shared" si="6"/>
        <v>0</v>
      </c>
      <c r="M36" s="23">
        <f t="shared" si="6"/>
        <v>0</v>
      </c>
      <c r="N36" s="23">
        <f t="shared" si="6"/>
        <v>0</v>
      </c>
      <c r="O36" s="23">
        <f t="shared" si="6"/>
        <v>0</v>
      </c>
    </row>
    <row r="37" spans="2:15" x14ac:dyDescent="0.25">
      <c r="B37" s="12"/>
      <c r="E37" s="100"/>
      <c r="F37" s="23"/>
      <c r="G37" s="23"/>
      <c r="H37" s="23"/>
      <c r="I37" s="23"/>
      <c r="J37" s="23"/>
      <c r="K37" s="23"/>
      <c r="L37" s="23"/>
      <c r="M37" s="11"/>
      <c r="N37" s="11"/>
      <c r="O37" s="11"/>
    </row>
    <row r="38" spans="2:15" x14ac:dyDescent="0.25">
      <c r="B38" s="12"/>
      <c r="D38" s="9" t="s">
        <v>39</v>
      </c>
      <c r="E38" s="104"/>
      <c r="F38" s="21"/>
      <c r="G38" s="21"/>
      <c r="H38" s="21"/>
      <c r="I38" s="21"/>
      <c r="J38" s="21"/>
      <c r="K38" s="21"/>
      <c r="L38" s="21"/>
      <c r="M38" s="28"/>
      <c r="N38" s="28"/>
      <c r="O38" s="28"/>
    </row>
    <row r="39" spans="2:15" x14ac:dyDescent="0.25">
      <c r="B39" s="12"/>
      <c r="D39" s="4" t="s">
        <v>82</v>
      </c>
      <c r="E39" s="100" t="s">
        <v>149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25">
      <c r="B40" s="12"/>
      <c r="D40" s="4" t="s">
        <v>83</v>
      </c>
      <c r="E40" s="100" t="s">
        <v>150</v>
      </c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25">
      <c r="B41" s="12"/>
      <c r="D41" s="22" t="s">
        <v>84</v>
      </c>
      <c r="E41" s="100" t="s">
        <v>151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25">
      <c r="B42" s="12"/>
      <c r="D42" s="22" t="s">
        <v>85</v>
      </c>
      <c r="E42" s="100" t="s">
        <v>152</v>
      </c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25">
      <c r="B43" s="12"/>
      <c r="C43" s="15"/>
      <c r="D43" s="11" t="s">
        <v>13</v>
      </c>
      <c r="E43" s="102"/>
      <c r="F43" s="23">
        <f>SUM(F39:F42)</f>
        <v>0</v>
      </c>
      <c r="G43" s="23">
        <f t="shared" ref="G43:O43" si="7">SUM(G39:G42)</f>
        <v>0</v>
      </c>
      <c r="H43" s="23">
        <f t="shared" si="7"/>
        <v>0</v>
      </c>
      <c r="I43" s="23">
        <f t="shared" si="7"/>
        <v>0</v>
      </c>
      <c r="J43" s="23">
        <f t="shared" si="7"/>
        <v>0</v>
      </c>
      <c r="K43" s="23">
        <f t="shared" si="7"/>
        <v>0</v>
      </c>
      <c r="L43" s="23">
        <f t="shared" si="7"/>
        <v>0</v>
      </c>
      <c r="M43" s="23">
        <f t="shared" si="7"/>
        <v>0</v>
      </c>
      <c r="N43" s="23">
        <f t="shared" si="7"/>
        <v>0</v>
      </c>
      <c r="O43" s="23">
        <f t="shared" si="7"/>
        <v>0</v>
      </c>
    </row>
    <row r="44" spans="2:15" x14ac:dyDescent="0.25">
      <c r="B44" s="12"/>
      <c r="D44" s="11"/>
      <c r="E44" s="103"/>
      <c r="F44" s="23"/>
      <c r="G44" s="23"/>
      <c r="H44" s="23"/>
      <c r="I44" s="23"/>
      <c r="J44" s="23"/>
      <c r="K44" s="23"/>
      <c r="L44" s="23"/>
      <c r="M44" s="11"/>
      <c r="N44" s="11"/>
      <c r="O44" s="11"/>
    </row>
    <row r="45" spans="2:15" x14ac:dyDescent="0.25">
      <c r="B45" s="12"/>
      <c r="D45" s="4" t="s">
        <v>219</v>
      </c>
      <c r="E45" s="100" t="s">
        <v>153</v>
      </c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B46" s="12"/>
      <c r="D46" s="4" t="s">
        <v>129</v>
      </c>
      <c r="E46" s="100" t="s">
        <v>154</v>
      </c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B47" s="12"/>
      <c r="C47" s="15"/>
      <c r="D47" s="11" t="s">
        <v>14</v>
      </c>
      <c r="E47" s="103"/>
      <c r="F47" s="23">
        <f>SUM(F45:F46)</f>
        <v>0</v>
      </c>
      <c r="G47" s="23">
        <f t="shared" ref="G47:O47" si="8">SUM(G45:G46)</f>
        <v>0</v>
      </c>
      <c r="H47" s="23">
        <f t="shared" si="8"/>
        <v>0</v>
      </c>
      <c r="I47" s="23">
        <f t="shared" si="8"/>
        <v>0</v>
      </c>
      <c r="J47" s="23">
        <f t="shared" si="8"/>
        <v>0</v>
      </c>
      <c r="K47" s="23">
        <f t="shared" si="8"/>
        <v>0</v>
      </c>
      <c r="L47" s="23">
        <f t="shared" si="8"/>
        <v>0</v>
      </c>
      <c r="M47" s="23">
        <f t="shared" si="8"/>
        <v>0</v>
      </c>
      <c r="N47" s="23">
        <f t="shared" si="8"/>
        <v>0</v>
      </c>
      <c r="O47" s="23">
        <f t="shared" si="8"/>
        <v>0</v>
      </c>
    </row>
    <row r="48" spans="2:15" x14ac:dyDescent="0.25">
      <c r="B48" s="12"/>
      <c r="D48" s="11"/>
      <c r="E48" s="10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2:15" x14ac:dyDescent="0.25">
      <c r="B49" s="12"/>
      <c r="D49" s="4" t="s">
        <v>17</v>
      </c>
      <c r="E49" s="100" t="s">
        <v>155</v>
      </c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25">
      <c r="B50" s="12"/>
      <c r="D50" s="4" t="s">
        <v>16</v>
      </c>
      <c r="E50" s="100" t="s">
        <v>156</v>
      </c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5">
      <c r="B51" s="12"/>
      <c r="C51" s="15"/>
      <c r="D51" s="11" t="s">
        <v>18</v>
      </c>
      <c r="E51" s="103"/>
      <c r="F51" s="23">
        <f>SUM(F49:F50)</f>
        <v>0</v>
      </c>
      <c r="G51" s="23">
        <f t="shared" ref="G51:O51" si="9">SUM(G49:G50)</f>
        <v>0</v>
      </c>
      <c r="H51" s="23">
        <f t="shared" si="9"/>
        <v>0</v>
      </c>
      <c r="I51" s="23">
        <f t="shared" si="9"/>
        <v>0</v>
      </c>
      <c r="J51" s="23">
        <f t="shared" si="9"/>
        <v>0</v>
      </c>
      <c r="K51" s="23">
        <f t="shared" si="9"/>
        <v>0</v>
      </c>
      <c r="L51" s="23">
        <f t="shared" si="9"/>
        <v>0</v>
      </c>
      <c r="M51" s="23">
        <f t="shared" si="9"/>
        <v>0</v>
      </c>
      <c r="N51" s="23">
        <f t="shared" si="9"/>
        <v>0</v>
      </c>
      <c r="O51" s="23">
        <f t="shared" si="9"/>
        <v>0</v>
      </c>
    </row>
    <row r="52" spans="2:15" x14ac:dyDescent="0.25">
      <c r="B52" s="12"/>
      <c r="D52" s="11"/>
      <c r="E52" s="103"/>
      <c r="F52" s="23"/>
      <c r="G52" s="23"/>
      <c r="H52" s="23"/>
      <c r="I52" s="23"/>
      <c r="J52" s="23"/>
      <c r="K52" s="23"/>
      <c r="L52" s="23"/>
      <c r="M52" s="11"/>
      <c r="N52" s="11"/>
      <c r="O52" s="11"/>
    </row>
    <row r="53" spans="2:15" x14ac:dyDescent="0.25">
      <c r="B53" s="12"/>
      <c r="D53" s="4" t="s">
        <v>41</v>
      </c>
      <c r="E53" s="100" t="s">
        <v>157</v>
      </c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5">
      <c r="B54" s="12"/>
      <c r="D54" s="4" t="s">
        <v>42</v>
      </c>
      <c r="E54" s="100" t="s">
        <v>158</v>
      </c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5">
      <c r="B55" s="12"/>
      <c r="C55" s="15"/>
      <c r="D55" s="11" t="s">
        <v>15</v>
      </c>
      <c r="E55" s="103"/>
      <c r="F55" s="23">
        <f>SUM(F53:F54)</f>
        <v>0</v>
      </c>
      <c r="G55" s="23">
        <f t="shared" ref="G55:O55" si="10">SUM(G53:G54)</f>
        <v>0</v>
      </c>
      <c r="H55" s="23">
        <f t="shared" si="10"/>
        <v>0</v>
      </c>
      <c r="I55" s="23">
        <f t="shared" si="10"/>
        <v>0</v>
      </c>
      <c r="J55" s="23">
        <f t="shared" si="10"/>
        <v>0</v>
      </c>
      <c r="K55" s="23">
        <f t="shared" si="10"/>
        <v>0</v>
      </c>
      <c r="L55" s="23">
        <f t="shared" si="10"/>
        <v>0</v>
      </c>
      <c r="M55" s="23">
        <f t="shared" si="10"/>
        <v>0</v>
      </c>
      <c r="N55" s="23">
        <f t="shared" si="10"/>
        <v>0</v>
      </c>
      <c r="O55" s="23">
        <f t="shared" si="10"/>
        <v>0</v>
      </c>
    </row>
    <row r="56" spans="2:15" x14ac:dyDescent="0.25">
      <c r="B56" s="12"/>
      <c r="E56" s="100"/>
      <c r="F56" s="20"/>
      <c r="G56" s="20"/>
      <c r="H56" s="20"/>
      <c r="I56" s="20"/>
      <c r="J56" s="20"/>
      <c r="K56" s="20"/>
      <c r="L56" s="20"/>
    </row>
    <row r="57" spans="2:15" x14ac:dyDescent="0.25">
      <c r="B57" s="12"/>
      <c r="D57" s="4" t="s">
        <v>43</v>
      </c>
      <c r="E57" s="100" t="s">
        <v>159</v>
      </c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25">
      <c r="B58" s="12"/>
      <c r="D58" s="4" t="s">
        <v>128</v>
      </c>
      <c r="E58" s="100" t="s">
        <v>160</v>
      </c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25">
      <c r="B59" s="12"/>
      <c r="D59" s="4" t="s">
        <v>19</v>
      </c>
      <c r="E59" s="100" t="s">
        <v>161</v>
      </c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25">
      <c r="B60" s="12"/>
      <c r="C60" s="15"/>
      <c r="D60" s="11" t="s">
        <v>20</v>
      </c>
      <c r="E60" s="103"/>
      <c r="F60" s="23">
        <f>SUM(F57:F59)</f>
        <v>0</v>
      </c>
      <c r="G60" s="23">
        <f t="shared" ref="G60:O60" si="11">SUM(G57:G59)</f>
        <v>0</v>
      </c>
      <c r="H60" s="23">
        <f t="shared" si="11"/>
        <v>0</v>
      </c>
      <c r="I60" s="23">
        <f t="shared" si="11"/>
        <v>0</v>
      </c>
      <c r="J60" s="23">
        <f t="shared" si="11"/>
        <v>0</v>
      </c>
      <c r="K60" s="23">
        <f t="shared" si="11"/>
        <v>0</v>
      </c>
      <c r="L60" s="23">
        <f t="shared" si="11"/>
        <v>0</v>
      </c>
      <c r="M60" s="23">
        <f t="shared" si="11"/>
        <v>0</v>
      </c>
      <c r="N60" s="23">
        <f t="shared" si="11"/>
        <v>0</v>
      </c>
      <c r="O60" s="23">
        <f t="shared" si="11"/>
        <v>0</v>
      </c>
    </row>
    <row r="61" spans="2:15" x14ac:dyDescent="0.25">
      <c r="B61" s="12"/>
      <c r="C61" s="15"/>
      <c r="D61" s="11" t="s">
        <v>21</v>
      </c>
      <c r="E61" s="103"/>
      <c r="F61" s="23">
        <f t="shared" ref="F61:O61" si="12">SUM(F47,F51,F55,F60)</f>
        <v>0</v>
      </c>
      <c r="G61" s="23">
        <f t="shared" si="12"/>
        <v>0</v>
      </c>
      <c r="H61" s="23">
        <f t="shared" si="12"/>
        <v>0</v>
      </c>
      <c r="I61" s="23">
        <f t="shared" si="12"/>
        <v>0</v>
      </c>
      <c r="J61" s="23">
        <f t="shared" si="12"/>
        <v>0</v>
      </c>
      <c r="K61" s="23">
        <f t="shared" si="12"/>
        <v>0</v>
      </c>
      <c r="L61" s="23">
        <f t="shared" si="12"/>
        <v>0</v>
      </c>
      <c r="M61" s="23">
        <f t="shared" si="12"/>
        <v>0</v>
      </c>
      <c r="N61" s="23">
        <f t="shared" si="12"/>
        <v>0</v>
      </c>
      <c r="O61" s="23">
        <f t="shared" si="12"/>
        <v>0</v>
      </c>
    </row>
    <row r="62" spans="2:15" x14ac:dyDescent="0.25">
      <c r="B62" s="12"/>
      <c r="C62" s="10"/>
      <c r="D62" s="4" t="s">
        <v>182</v>
      </c>
      <c r="E62" s="111" t="s">
        <v>223</v>
      </c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25">
      <c r="B63" s="12"/>
      <c r="C63" s="10"/>
      <c r="D63" s="4" t="s">
        <v>183</v>
      </c>
      <c r="E63" s="111" t="s">
        <v>187</v>
      </c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25">
      <c r="B64" s="12"/>
      <c r="C64" s="15"/>
      <c r="D64" s="11" t="s">
        <v>184</v>
      </c>
      <c r="E64" s="111"/>
      <c r="F64" s="124">
        <f>SUM(F62:F63)</f>
        <v>0</v>
      </c>
      <c r="G64" s="124">
        <f t="shared" ref="G64:O64" si="13">SUM(G62:G63)</f>
        <v>0</v>
      </c>
      <c r="H64" s="124">
        <f t="shared" si="13"/>
        <v>0</v>
      </c>
      <c r="I64" s="124">
        <f t="shared" si="13"/>
        <v>0</v>
      </c>
      <c r="J64" s="124">
        <f t="shared" si="13"/>
        <v>0</v>
      </c>
      <c r="K64" s="124">
        <f t="shared" si="13"/>
        <v>0</v>
      </c>
      <c r="L64" s="124">
        <f t="shared" si="13"/>
        <v>0</v>
      </c>
      <c r="M64" s="124">
        <f t="shared" si="13"/>
        <v>0</v>
      </c>
      <c r="N64" s="124">
        <f t="shared" si="13"/>
        <v>0</v>
      </c>
      <c r="O64" s="124">
        <f t="shared" si="13"/>
        <v>0</v>
      </c>
    </row>
    <row r="65" spans="2:15" x14ac:dyDescent="0.25">
      <c r="B65" s="12"/>
      <c r="C65" s="15"/>
      <c r="D65" s="11" t="s">
        <v>22</v>
      </c>
      <c r="E65" s="103"/>
      <c r="F65" s="23">
        <f t="shared" ref="F65:O65" si="14">SUM(F61,F43,F64)</f>
        <v>0</v>
      </c>
      <c r="G65" s="23">
        <f t="shared" si="14"/>
        <v>0</v>
      </c>
      <c r="H65" s="23">
        <f t="shared" si="14"/>
        <v>0</v>
      </c>
      <c r="I65" s="23">
        <f t="shared" si="14"/>
        <v>0</v>
      </c>
      <c r="J65" s="23">
        <f t="shared" si="14"/>
        <v>0</v>
      </c>
      <c r="K65" s="23">
        <f t="shared" si="14"/>
        <v>0</v>
      </c>
      <c r="L65" s="23">
        <f t="shared" si="14"/>
        <v>0</v>
      </c>
      <c r="M65" s="23">
        <f t="shared" si="14"/>
        <v>0</v>
      </c>
      <c r="N65" s="23">
        <f t="shared" si="14"/>
        <v>0</v>
      </c>
      <c r="O65" s="23">
        <f t="shared" si="14"/>
        <v>0</v>
      </c>
    </row>
    <row r="66" spans="2:15" x14ac:dyDescent="0.25">
      <c r="B66" s="12"/>
      <c r="E66" s="100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2:15" x14ac:dyDescent="0.25">
      <c r="B67" s="12"/>
      <c r="D67" s="9" t="s">
        <v>78</v>
      </c>
      <c r="E67" s="104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2:15" x14ac:dyDescent="0.25">
      <c r="B68" s="12"/>
      <c r="E68" s="100"/>
      <c r="F68" s="20"/>
      <c r="G68" s="20"/>
      <c r="H68" s="20"/>
      <c r="I68" s="20"/>
      <c r="J68" s="20"/>
      <c r="K68" s="20"/>
      <c r="L68" s="20"/>
    </row>
    <row r="69" spans="2:15" x14ac:dyDescent="0.25">
      <c r="B69" s="12"/>
      <c r="D69" s="4" t="s">
        <v>36</v>
      </c>
      <c r="E69" s="100" t="s">
        <v>162</v>
      </c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25">
      <c r="B70" s="12"/>
      <c r="D70" s="4" t="s">
        <v>37</v>
      </c>
      <c r="E70" s="100" t="s">
        <v>163</v>
      </c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25">
      <c r="B71" s="12"/>
      <c r="D71" s="4" t="s">
        <v>38</v>
      </c>
      <c r="E71" s="100" t="s">
        <v>164</v>
      </c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25">
      <c r="B72" s="12"/>
      <c r="D72" s="4" t="s">
        <v>44</v>
      </c>
      <c r="E72" s="100" t="s">
        <v>165</v>
      </c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25">
      <c r="B73" s="12"/>
      <c r="D73" s="4" t="s">
        <v>35</v>
      </c>
      <c r="E73" s="100" t="s">
        <v>166</v>
      </c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25">
      <c r="B74" s="12"/>
      <c r="C74" s="15"/>
      <c r="D74" s="11" t="s">
        <v>34</v>
      </c>
      <c r="E74" s="103"/>
      <c r="F74" s="23">
        <f>F69+F70-F71-F72-F73</f>
        <v>0</v>
      </c>
      <c r="G74" s="23">
        <f t="shared" ref="G74:O74" si="15">G69+G70-G71-G72-G73</f>
        <v>0</v>
      </c>
      <c r="H74" s="23">
        <f t="shared" si="15"/>
        <v>0</v>
      </c>
      <c r="I74" s="23">
        <f t="shared" si="15"/>
        <v>0</v>
      </c>
      <c r="J74" s="23">
        <f t="shared" si="15"/>
        <v>0</v>
      </c>
      <c r="K74" s="23">
        <f t="shared" si="15"/>
        <v>0</v>
      </c>
      <c r="L74" s="23">
        <f t="shared" si="15"/>
        <v>0</v>
      </c>
      <c r="M74" s="23">
        <f t="shared" si="15"/>
        <v>0</v>
      </c>
      <c r="N74" s="23">
        <f t="shared" si="15"/>
        <v>0</v>
      </c>
      <c r="O74" s="23">
        <f t="shared" si="15"/>
        <v>0</v>
      </c>
    </row>
    <row r="75" spans="2:15" x14ac:dyDescent="0.25">
      <c r="B75" s="12"/>
      <c r="D75" s="4" t="s">
        <v>45</v>
      </c>
      <c r="E75" s="100" t="s">
        <v>167</v>
      </c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x14ac:dyDescent="0.25">
      <c r="B76" s="12"/>
      <c r="D76" s="4" t="s">
        <v>33</v>
      </c>
      <c r="E76" s="100" t="s">
        <v>168</v>
      </c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x14ac:dyDescent="0.25">
      <c r="B77" s="12"/>
      <c r="D77" s="4" t="s">
        <v>23</v>
      </c>
      <c r="E77" s="100" t="s">
        <v>169</v>
      </c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x14ac:dyDescent="0.25">
      <c r="B78" s="12"/>
      <c r="D78" s="4" t="s">
        <v>32</v>
      </c>
      <c r="E78" s="100" t="s">
        <v>170</v>
      </c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x14ac:dyDescent="0.25">
      <c r="B79" s="12"/>
      <c r="D79" s="4" t="s">
        <v>31</v>
      </c>
      <c r="E79" s="100" t="s">
        <v>171</v>
      </c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x14ac:dyDescent="0.25">
      <c r="B80" s="12"/>
      <c r="C80" s="15"/>
      <c r="D80" s="11" t="s">
        <v>46</v>
      </c>
      <c r="E80" s="103"/>
      <c r="F80" s="23">
        <f>F74-F75-F76-F77+F78-F79</f>
        <v>0</v>
      </c>
      <c r="G80" s="23">
        <f t="shared" ref="G80:O80" si="16">G74-G75-G76-G77+G78-G79</f>
        <v>0</v>
      </c>
      <c r="H80" s="23">
        <f t="shared" si="16"/>
        <v>0</v>
      </c>
      <c r="I80" s="23">
        <f t="shared" si="16"/>
        <v>0</v>
      </c>
      <c r="J80" s="23">
        <f t="shared" si="16"/>
        <v>0</v>
      </c>
      <c r="K80" s="23">
        <f t="shared" si="16"/>
        <v>0</v>
      </c>
      <c r="L80" s="23">
        <f t="shared" si="16"/>
        <v>0</v>
      </c>
      <c r="M80" s="23">
        <f t="shared" si="16"/>
        <v>0</v>
      </c>
      <c r="N80" s="23">
        <f t="shared" si="16"/>
        <v>0</v>
      </c>
      <c r="O80" s="23">
        <f t="shared" si="16"/>
        <v>0</v>
      </c>
    </row>
    <row r="81" spans="2:15" x14ac:dyDescent="0.25">
      <c r="B81" s="12"/>
      <c r="D81" s="11"/>
      <c r="E81" s="103"/>
      <c r="F81" s="20"/>
      <c r="G81" s="20"/>
      <c r="H81" s="20"/>
      <c r="I81" s="20"/>
      <c r="J81" s="20"/>
      <c r="K81" s="20"/>
      <c r="L81" s="20"/>
    </row>
    <row r="82" spans="2:15" x14ac:dyDescent="0.25">
      <c r="B82" s="12"/>
      <c r="D82" s="4" t="s">
        <v>30</v>
      </c>
      <c r="E82" s="100" t="s">
        <v>172</v>
      </c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x14ac:dyDescent="0.25">
      <c r="B83" s="12"/>
      <c r="D83" s="4" t="s">
        <v>29</v>
      </c>
      <c r="E83" s="100" t="s">
        <v>173</v>
      </c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30" x14ac:dyDescent="0.25">
      <c r="B84" s="12"/>
      <c r="D84" s="4" t="s">
        <v>28</v>
      </c>
      <c r="E84" s="111" t="s">
        <v>224</v>
      </c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45" x14ac:dyDescent="0.25">
      <c r="B85" s="12"/>
      <c r="D85" s="4" t="s">
        <v>27</v>
      </c>
      <c r="E85" s="100" t="s">
        <v>220</v>
      </c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x14ac:dyDescent="0.25">
      <c r="B86" s="12"/>
      <c r="C86" s="15"/>
      <c r="D86" s="11" t="s">
        <v>47</v>
      </c>
      <c r="E86" s="103"/>
      <c r="F86" s="23">
        <f>F82-F83+F84-F85</f>
        <v>0</v>
      </c>
      <c r="G86" s="23">
        <f t="shared" ref="G86:O86" si="17">G82-G83+G84-G85</f>
        <v>0</v>
      </c>
      <c r="H86" s="23">
        <f t="shared" si="17"/>
        <v>0</v>
      </c>
      <c r="I86" s="23">
        <f t="shared" si="17"/>
        <v>0</v>
      </c>
      <c r="J86" s="23">
        <f t="shared" si="17"/>
        <v>0</v>
      </c>
      <c r="K86" s="23">
        <f t="shared" si="17"/>
        <v>0</v>
      </c>
      <c r="L86" s="23">
        <f t="shared" si="17"/>
        <v>0</v>
      </c>
      <c r="M86" s="23">
        <f t="shared" si="17"/>
        <v>0</v>
      </c>
      <c r="N86" s="23">
        <f t="shared" si="17"/>
        <v>0</v>
      </c>
      <c r="O86" s="23">
        <f t="shared" si="17"/>
        <v>0</v>
      </c>
    </row>
    <row r="87" spans="2:15" x14ac:dyDescent="0.25">
      <c r="B87" s="12"/>
      <c r="E87" s="100"/>
      <c r="F87" s="20"/>
      <c r="G87" s="20"/>
      <c r="H87" s="20"/>
      <c r="I87" s="20"/>
      <c r="J87" s="20"/>
      <c r="K87" s="20"/>
      <c r="L87" s="20"/>
    </row>
    <row r="88" spans="2:15" x14ac:dyDescent="0.25">
      <c r="B88" s="12"/>
      <c r="D88" s="4" t="s">
        <v>26</v>
      </c>
      <c r="E88" s="100" t="s">
        <v>174</v>
      </c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x14ac:dyDescent="0.25">
      <c r="B89" s="12"/>
      <c r="D89" s="4" t="s">
        <v>25</v>
      </c>
      <c r="E89" s="100" t="s">
        <v>175</v>
      </c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x14ac:dyDescent="0.25">
      <c r="B90" s="12"/>
      <c r="D90" s="4" t="s">
        <v>24</v>
      </c>
      <c r="E90" s="100" t="s">
        <v>176</v>
      </c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x14ac:dyDescent="0.25">
      <c r="B91" s="12"/>
      <c r="C91" s="15"/>
      <c r="D91" s="11" t="s">
        <v>12</v>
      </c>
      <c r="E91" s="105"/>
      <c r="F91" s="17">
        <f>F80+F86-F88+F89-F90</f>
        <v>0</v>
      </c>
      <c r="G91" s="17">
        <f t="shared" ref="G91:O91" si="18">G80+G86-G88+G89-G90</f>
        <v>0</v>
      </c>
      <c r="H91" s="17">
        <f t="shared" si="18"/>
        <v>0</v>
      </c>
      <c r="I91" s="17">
        <f t="shared" si="18"/>
        <v>0</v>
      </c>
      <c r="J91" s="17">
        <f t="shared" si="18"/>
        <v>0</v>
      </c>
      <c r="K91" s="17">
        <f t="shared" si="18"/>
        <v>0</v>
      </c>
      <c r="L91" s="17">
        <f t="shared" si="18"/>
        <v>0</v>
      </c>
      <c r="M91" s="17">
        <f t="shared" si="18"/>
        <v>0</v>
      </c>
      <c r="N91" s="17">
        <f t="shared" si="18"/>
        <v>0</v>
      </c>
      <c r="O91" s="17">
        <f t="shared" si="18"/>
        <v>0</v>
      </c>
    </row>
    <row r="92" spans="2:15" x14ac:dyDescent="0.25">
      <c r="B92" s="12"/>
      <c r="C92" s="12"/>
      <c r="D92" s="12"/>
      <c r="E92" s="106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2:15" ht="8.25" customHeight="1" x14ac:dyDescent="0.25">
      <c r="C93" s="10"/>
      <c r="D93" s="19"/>
      <c r="E93" s="107"/>
      <c r="F93" s="11"/>
    </row>
    <row r="94" spans="2:15" ht="35.25" customHeight="1" x14ac:dyDescent="0.4">
      <c r="B94" s="42"/>
      <c r="C94" s="42"/>
      <c r="D94" s="46" t="s">
        <v>81</v>
      </c>
      <c r="E94" s="108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2:15" x14ac:dyDescent="0.25">
      <c r="B95" s="42"/>
      <c r="D95" s="9" t="s">
        <v>40</v>
      </c>
      <c r="E95" s="10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2:15" x14ac:dyDescent="0.25">
      <c r="B96" s="42"/>
      <c r="E96" s="110"/>
    </row>
    <row r="97" spans="2:15" x14ac:dyDescent="0.25">
      <c r="B97" s="42"/>
      <c r="D97" s="4" t="s">
        <v>114</v>
      </c>
      <c r="E97" s="100" t="s">
        <v>139</v>
      </c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x14ac:dyDescent="0.25">
      <c r="B98" s="42"/>
      <c r="C98" s="15"/>
      <c r="D98" s="4" t="s">
        <v>198</v>
      </c>
      <c r="E98" s="111"/>
      <c r="F98" s="16">
        <f>SUM(F99:F102)</f>
        <v>0</v>
      </c>
      <c r="G98" s="16">
        <f t="shared" ref="G98:O98" si="19">SUM(G99:G102)</f>
        <v>0</v>
      </c>
      <c r="H98" s="16">
        <f t="shared" si="19"/>
        <v>0</v>
      </c>
      <c r="I98" s="16">
        <f t="shared" si="19"/>
        <v>0</v>
      </c>
      <c r="J98" s="16">
        <f t="shared" si="19"/>
        <v>0</v>
      </c>
      <c r="K98" s="16">
        <f t="shared" si="19"/>
        <v>0</v>
      </c>
      <c r="L98" s="16">
        <f t="shared" si="19"/>
        <v>0</v>
      </c>
      <c r="M98" s="16">
        <f t="shared" si="19"/>
        <v>0</v>
      </c>
      <c r="N98" s="16">
        <f t="shared" si="19"/>
        <v>0</v>
      </c>
      <c r="O98" s="16">
        <f t="shared" si="19"/>
        <v>0</v>
      </c>
    </row>
    <row r="99" spans="2:15" x14ac:dyDescent="0.25">
      <c r="B99" s="42"/>
      <c r="D99" s="18" t="s">
        <v>0</v>
      </c>
      <c r="E99" s="100" t="s">
        <v>140</v>
      </c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x14ac:dyDescent="0.25">
      <c r="B100" s="42"/>
      <c r="D100" s="18" t="s">
        <v>1</v>
      </c>
      <c r="E100" s="100" t="s">
        <v>141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x14ac:dyDescent="0.25">
      <c r="B101" s="42"/>
      <c r="D101" s="18" t="s">
        <v>2</v>
      </c>
      <c r="E101" s="100" t="s">
        <v>142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x14ac:dyDescent="0.25">
      <c r="B102" s="42"/>
      <c r="D102" s="18" t="s">
        <v>3</v>
      </c>
      <c r="E102" s="100" t="s">
        <v>143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x14ac:dyDescent="0.25">
      <c r="B103" s="42"/>
      <c r="D103" s="4" t="s">
        <v>4</v>
      </c>
      <c r="E103" s="100" t="s">
        <v>144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x14ac:dyDescent="0.25">
      <c r="B104" s="42"/>
      <c r="C104" s="15"/>
      <c r="D104" s="11" t="s">
        <v>5</v>
      </c>
      <c r="E104" s="102"/>
      <c r="F104" s="23">
        <f>SUM(F97:F98,F103)</f>
        <v>0</v>
      </c>
      <c r="G104" s="23">
        <f t="shared" ref="G104:O104" si="20">SUM(G97:G98,G103)</f>
        <v>0</v>
      </c>
      <c r="H104" s="23">
        <f t="shared" si="20"/>
        <v>0</v>
      </c>
      <c r="I104" s="23">
        <f t="shared" si="20"/>
        <v>0</v>
      </c>
      <c r="J104" s="23">
        <f t="shared" si="20"/>
        <v>0</v>
      </c>
      <c r="K104" s="23">
        <f t="shared" si="20"/>
        <v>0</v>
      </c>
      <c r="L104" s="23">
        <f t="shared" si="20"/>
        <v>0</v>
      </c>
      <c r="M104" s="23">
        <f t="shared" si="20"/>
        <v>0</v>
      </c>
      <c r="N104" s="23">
        <f t="shared" si="20"/>
        <v>0</v>
      </c>
      <c r="O104" s="23">
        <f t="shared" si="20"/>
        <v>0</v>
      </c>
    </row>
    <row r="105" spans="2:15" x14ac:dyDescent="0.25">
      <c r="B105" s="42"/>
      <c r="D105" s="11"/>
      <c r="E105" s="103"/>
      <c r="F105" s="20"/>
      <c r="G105" s="20"/>
      <c r="H105" s="20"/>
      <c r="I105" s="20"/>
      <c r="J105" s="20"/>
      <c r="K105" s="20"/>
      <c r="L105" s="20"/>
    </row>
    <row r="106" spans="2:15" x14ac:dyDescent="0.25">
      <c r="B106" s="42"/>
      <c r="D106" s="4" t="s">
        <v>6</v>
      </c>
      <c r="E106" s="100" t="s">
        <v>145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x14ac:dyDescent="0.25">
      <c r="B107" s="42"/>
      <c r="D107" s="4" t="s">
        <v>7</v>
      </c>
      <c r="E107" s="100" t="s">
        <v>146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30" x14ac:dyDescent="0.25">
      <c r="B108" s="42"/>
      <c r="D108" s="4" t="s">
        <v>8</v>
      </c>
      <c r="E108" s="100" t="s">
        <v>147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x14ac:dyDescent="0.25">
      <c r="B109" s="42"/>
      <c r="D109" s="4" t="s">
        <v>9</v>
      </c>
      <c r="E109" s="100" t="s">
        <v>148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x14ac:dyDescent="0.25">
      <c r="B110" s="42"/>
      <c r="C110" s="15"/>
      <c r="D110" s="11" t="s">
        <v>10</v>
      </c>
      <c r="E110" s="102"/>
      <c r="F110" s="23">
        <f>SUM(F106:F109)</f>
        <v>0</v>
      </c>
      <c r="G110" s="23">
        <f t="shared" ref="G110" si="21">SUM(G106:G109)</f>
        <v>0</v>
      </c>
      <c r="H110" s="23">
        <f t="shared" ref="H110" si="22">SUM(H106:H109)</f>
        <v>0</v>
      </c>
      <c r="I110" s="23">
        <f t="shared" ref="I110" si="23">SUM(I106:I109)</f>
        <v>0</v>
      </c>
      <c r="J110" s="23">
        <f t="shared" ref="J110" si="24">SUM(J106:J109)</f>
        <v>0</v>
      </c>
      <c r="K110" s="23">
        <f t="shared" ref="K110" si="25">SUM(K106:K109)</f>
        <v>0</v>
      </c>
      <c r="L110" s="23">
        <f t="shared" ref="L110" si="26">SUM(L106:L109)</f>
        <v>0</v>
      </c>
      <c r="M110" s="23">
        <f t="shared" ref="M110" si="27">SUM(M106:M109)</f>
        <v>0</v>
      </c>
      <c r="N110" s="23">
        <f t="shared" ref="N110" si="28">SUM(N106:N109)</f>
        <v>0</v>
      </c>
      <c r="O110" s="23">
        <f t="shared" ref="O110" si="29">SUM(O106:O109)</f>
        <v>0</v>
      </c>
    </row>
    <row r="111" spans="2:15" x14ac:dyDescent="0.25">
      <c r="B111" s="42"/>
      <c r="C111" s="10"/>
      <c r="D111" s="4" t="s">
        <v>182</v>
      </c>
      <c r="E111" s="111" t="s">
        <v>185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x14ac:dyDescent="0.25">
      <c r="B112" s="42"/>
      <c r="C112" s="10"/>
      <c r="D112" s="4" t="s">
        <v>183</v>
      </c>
      <c r="E112" s="111" t="s">
        <v>186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7" x14ac:dyDescent="0.25">
      <c r="B113" s="42"/>
      <c r="C113" s="15"/>
      <c r="D113" s="11" t="s">
        <v>184</v>
      </c>
      <c r="E113" s="111"/>
      <c r="F113" s="23">
        <f>SUM(F111:F112)</f>
        <v>0</v>
      </c>
      <c r="G113" s="23">
        <f t="shared" ref="G113:O113" si="30">SUM(G111:G112)</f>
        <v>0</v>
      </c>
      <c r="H113" s="23">
        <f t="shared" si="30"/>
        <v>0</v>
      </c>
      <c r="I113" s="23">
        <f t="shared" si="30"/>
        <v>0</v>
      </c>
      <c r="J113" s="23">
        <f t="shared" si="30"/>
        <v>0</v>
      </c>
      <c r="K113" s="23">
        <f t="shared" si="30"/>
        <v>0</v>
      </c>
      <c r="L113" s="23">
        <f t="shared" si="30"/>
        <v>0</v>
      </c>
      <c r="M113" s="23">
        <f t="shared" si="30"/>
        <v>0</v>
      </c>
      <c r="N113" s="23">
        <f t="shared" si="30"/>
        <v>0</v>
      </c>
      <c r="O113" s="23">
        <f t="shared" si="30"/>
        <v>0</v>
      </c>
    </row>
    <row r="114" spans="2:17" x14ac:dyDescent="0.25">
      <c r="B114" s="42"/>
      <c r="C114" s="15"/>
      <c r="D114" s="11" t="s">
        <v>11</v>
      </c>
      <c r="E114" s="102"/>
      <c r="F114" s="23">
        <f>SUM(F104,F110,F113)</f>
        <v>0</v>
      </c>
      <c r="G114" s="23">
        <f t="shared" ref="G114" si="31">SUM(G104,G110,G113)</f>
        <v>0</v>
      </c>
      <c r="H114" s="23">
        <f t="shared" ref="H114" si="32">SUM(H104,H110,H113)</f>
        <v>0</v>
      </c>
      <c r="I114" s="23">
        <f t="shared" ref="I114" si="33">SUM(I104,I110,I113)</f>
        <v>0</v>
      </c>
      <c r="J114" s="23">
        <f t="shared" ref="J114" si="34">SUM(J104,J110,J113)</f>
        <v>0</v>
      </c>
      <c r="K114" s="23">
        <f t="shared" ref="K114" si="35">SUM(K104,K110,K113)</f>
        <v>0</v>
      </c>
      <c r="L114" s="23">
        <f t="shared" ref="L114" si="36">SUM(L104,L110,L113)</f>
        <v>0</v>
      </c>
      <c r="M114" s="23">
        <f t="shared" ref="M114" si="37">SUM(M104,M110,M113)</f>
        <v>0</v>
      </c>
      <c r="N114" s="23">
        <f t="shared" ref="N114" si="38">SUM(N104,N110,N113)</f>
        <v>0</v>
      </c>
      <c r="O114" s="23">
        <f t="shared" ref="O114" si="39">SUM(O104,O110,O113)</f>
        <v>0</v>
      </c>
      <c r="P114" s="20"/>
      <c r="Q114" s="20"/>
    </row>
    <row r="115" spans="2:17" x14ac:dyDescent="0.25">
      <c r="B115" s="42"/>
      <c r="E115" s="100"/>
      <c r="F115" s="20"/>
      <c r="G115" s="20"/>
      <c r="H115" s="20"/>
      <c r="I115" s="20"/>
      <c r="J115" s="20"/>
      <c r="K115" s="20"/>
      <c r="L115" s="20"/>
    </row>
    <row r="116" spans="2:17" x14ac:dyDescent="0.25">
      <c r="B116" s="42"/>
      <c r="D116" s="9" t="s">
        <v>39</v>
      </c>
      <c r="E116" s="104"/>
      <c r="F116" s="21"/>
      <c r="G116" s="21"/>
      <c r="H116" s="21"/>
      <c r="I116" s="21"/>
      <c r="J116" s="21"/>
      <c r="K116" s="21"/>
      <c r="L116" s="21"/>
      <c r="M116" s="28"/>
      <c r="N116" s="28"/>
      <c r="O116" s="28"/>
    </row>
    <row r="117" spans="2:17" x14ac:dyDescent="0.25">
      <c r="B117" s="42"/>
      <c r="D117" s="4" t="s">
        <v>82</v>
      </c>
      <c r="E117" s="100" t="s">
        <v>149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7" x14ac:dyDescent="0.25">
      <c r="B118" s="42"/>
      <c r="D118" s="4" t="s">
        <v>83</v>
      </c>
      <c r="E118" s="100" t="s">
        <v>150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7" x14ac:dyDescent="0.25">
      <c r="B119" s="42"/>
      <c r="D119" s="79" t="s">
        <v>84</v>
      </c>
      <c r="E119" s="100" t="s">
        <v>151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7" x14ac:dyDescent="0.25">
      <c r="B120" s="42"/>
      <c r="D120" s="79" t="s">
        <v>85</v>
      </c>
      <c r="E120" s="100" t="s">
        <v>152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7" x14ac:dyDescent="0.25">
      <c r="B121" s="42"/>
      <c r="C121" s="15"/>
      <c r="D121" s="11" t="s">
        <v>13</v>
      </c>
      <c r="E121" s="102"/>
      <c r="F121" s="23">
        <f>SUM(F117:F120)</f>
        <v>0</v>
      </c>
      <c r="G121" s="23">
        <f t="shared" ref="G121" si="40">SUM(G117:G120)</f>
        <v>0</v>
      </c>
      <c r="H121" s="23">
        <f t="shared" ref="H121" si="41">SUM(H117:H120)</f>
        <v>0</v>
      </c>
      <c r="I121" s="23">
        <f t="shared" ref="I121" si="42">SUM(I117:I120)</f>
        <v>0</v>
      </c>
      <c r="J121" s="23">
        <f t="shared" ref="J121" si="43">SUM(J117:J120)</f>
        <v>0</v>
      </c>
      <c r="K121" s="23">
        <f t="shared" ref="K121" si="44">SUM(K117:K120)</f>
        <v>0</v>
      </c>
      <c r="L121" s="23">
        <f t="shared" ref="L121" si="45">SUM(L117:L120)</f>
        <v>0</v>
      </c>
      <c r="M121" s="23">
        <f t="shared" ref="M121" si="46">SUM(M117:M120)</f>
        <v>0</v>
      </c>
      <c r="N121" s="23">
        <f t="shared" ref="N121" si="47">SUM(N117:N120)</f>
        <v>0</v>
      </c>
      <c r="O121" s="23">
        <f t="shared" ref="O121" si="48">SUM(O117:O120)</f>
        <v>0</v>
      </c>
    </row>
    <row r="122" spans="2:17" x14ac:dyDescent="0.25">
      <c r="B122" s="42"/>
      <c r="D122" s="11"/>
      <c r="E122" s="103"/>
      <c r="F122" s="23"/>
      <c r="G122" s="23"/>
      <c r="H122" s="23"/>
      <c r="I122" s="23"/>
      <c r="J122" s="23"/>
      <c r="K122" s="23"/>
      <c r="L122" s="23"/>
      <c r="M122" s="11"/>
      <c r="N122" s="11"/>
      <c r="O122" s="11"/>
    </row>
    <row r="123" spans="2:17" x14ac:dyDescent="0.25">
      <c r="B123" s="42"/>
      <c r="D123" s="4" t="s">
        <v>219</v>
      </c>
      <c r="E123" s="100" t="s">
        <v>153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7" x14ac:dyDescent="0.25">
      <c r="B124" s="42"/>
      <c r="D124" s="4" t="s">
        <v>129</v>
      </c>
      <c r="E124" s="100" t="s">
        <v>154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7" x14ac:dyDescent="0.25">
      <c r="B125" s="42"/>
      <c r="C125" s="15"/>
      <c r="D125" s="11" t="s">
        <v>14</v>
      </c>
      <c r="E125" s="103"/>
      <c r="F125" s="23">
        <f>SUM(F123:F124)</f>
        <v>0</v>
      </c>
      <c r="G125" s="23">
        <f t="shared" ref="G125" si="49">SUM(G123:G124)</f>
        <v>0</v>
      </c>
      <c r="H125" s="23">
        <f t="shared" ref="H125" si="50">SUM(H123:H124)</f>
        <v>0</v>
      </c>
      <c r="I125" s="23">
        <f t="shared" ref="I125" si="51">SUM(I123:I124)</f>
        <v>0</v>
      </c>
      <c r="J125" s="23">
        <f t="shared" ref="J125" si="52">SUM(J123:J124)</f>
        <v>0</v>
      </c>
      <c r="K125" s="23">
        <f t="shared" ref="K125" si="53">SUM(K123:K124)</f>
        <v>0</v>
      </c>
      <c r="L125" s="23">
        <f t="shared" ref="L125" si="54">SUM(L123:L124)</f>
        <v>0</v>
      </c>
      <c r="M125" s="23">
        <f t="shared" ref="M125" si="55">SUM(M123:M124)</f>
        <v>0</v>
      </c>
      <c r="N125" s="23">
        <f t="shared" ref="N125" si="56">SUM(N123:N124)</f>
        <v>0</v>
      </c>
      <c r="O125" s="23">
        <f t="shared" ref="O125" si="57">SUM(O123:O124)</f>
        <v>0</v>
      </c>
    </row>
    <row r="126" spans="2:17" x14ac:dyDescent="0.25">
      <c r="B126" s="42"/>
      <c r="D126" s="11"/>
      <c r="E126" s="10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2:17" x14ac:dyDescent="0.25">
      <c r="B127" s="42"/>
      <c r="D127" s="4" t="s">
        <v>17</v>
      </c>
      <c r="E127" s="100" t="s">
        <v>155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7" x14ac:dyDescent="0.25">
      <c r="B128" s="42"/>
      <c r="D128" s="4" t="s">
        <v>16</v>
      </c>
      <c r="E128" s="100" t="s">
        <v>156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x14ac:dyDescent="0.25">
      <c r="B129" s="42"/>
      <c r="C129" s="15"/>
      <c r="D129" s="11" t="s">
        <v>18</v>
      </c>
      <c r="E129" s="103"/>
      <c r="F129" s="23">
        <f>SUM(F127:F128)</f>
        <v>0</v>
      </c>
      <c r="G129" s="23">
        <f t="shared" ref="G129" si="58">SUM(G127:G128)</f>
        <v>0</v>
      </c>
      <c r="H129" s="23">
        <f t="shared" ref="H129" si="59">SUM(H127:H128)</f>
        <v>0</v>
      </c>
      <c r="I129" s="23">
        <f t="shared" ref="I129" si="60">SUM(I127:I128)</f>
        <v>0</v>
      </c>
      <c r="J129" s="23">
        <f t="shared" ref="J129" si="61">SUM(J127:J128)</f>
        <v>0</v>
      </c>
      <c r="K129" s="23">
        <f t="shared" ref="K129" si="62">SUM(K127:K128)</f>
        <v>0</v>
      </c>
      <c r="L129" s="23">
        <f t="shared" ref="L129" si="63">SUM(L127:L128)</f>
        <v>0</v>
      </c>
      <c r="M129" s="23">
        <f t="shared" ref="M129" si="64">SUM(M127:M128)</f>
        <v>0</v>
      </c>
      <c r="N129" s="23">
        <f t="shared" ref="N129" si="65">SUM(N127:N128)</f>
        <v>0</v>
      </c>
      <c r="O129" s="23">
        <f t="shared" ref="O129" si="66">SUM(O127:O128)</f>
        <v>0</v>
      </c>
    </row>
    <row r="130" spans="2:15" x14ac:dyDescent="0.25">
      <c r="B130" s="42"/>
      <c r="D130" s="11"/>
      <c r="E130" s="103"/>
      <c r="F130" s="23"/>
      <c r="G130" s="23"/>
      <c r="H130" s="23"/>
      <c r="I130" s="23"/>
      <c r="J130" s="23"/>
      <c r="K130" s="23"/>
      <c r="L130" s="23"/>
      <c r="M130" s="11"/>
      <c r="N130" s="11"/>
      <c r="O130" s="11"/>
    </row>
    <row r="131" spans="2:15" x14ac:dyDescent="0.25">
      <c r="B131" s="42"/>
      <c r="D131" s="4" t="s">
        <v>41</v>
      </c>
      <c r="E131" s="100" t="s">
        <v>157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x14ac:dyDescent="0.25">
      <c r="B132" s="42"/>
      <c r="D132" s="4" t="s">
        <v>42</v>
      </c>
      <c r="E132" s="100" t="s">
        <v>158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x14ac:dyDescent="0.25">
      <c r="B133" s="42"/>
      <c r="C133" s="15"/>
      <c r="D133" s="11" t="s">
        <v>15</v>
      </c>
      <c r="E133" s="103"/>
      <c r="F133" s="23">
        <f>SUM(F131:F132)</f>
        <v>0</v>
      </c>
      <c r="G133" s="23">
        <f t="shared" ref="G133" si="67">SUM(G131:G132)</f>
        <v>0</v>
      </c>
      <c r="H133" s="23">
        <f t="shared" ref="H133" si="68">SUM(H131:H132)</f>
        <v>0</v>
      </c>
      <c r="I133" s="23">
        <f t="shared" ref="I133" si="69">SUM(I131:I132)</f>
        <v>0</v>
      </c>
      <c r="J133" s="23">
        <f t="shared" ref="J133" si="70">SUM(J131:J132)</f>
        <v>0</v>
      </c>
      <c r="K133" s="23">
        <f t="shared" ref="K133" si="71">SUM(K131:K132)</f>
        <v>0</v>
      </c>
      <c r="L133" s="23">
        <f t="shared" ref="L133" si="72">SUM(L131:L132)</f>
        <v>0</v>
      </c>
      <c r="M133" s="23">
        <f t="shared" ref="M133" si="73">SUM(M131:M132)</f>
        <v>0</v>
      </c>
      <c r="N133" s="23">
        <f t="shared" ref="N133" si="74">SUM(N131:N132)</f>
        <v>0</v>
      </c>
      <c r="O133" s="23">
        <f t="shared" ref="O133" si="75">SUM(O131:O132)</f>
        <v>0</v>
      </c>
    </row>
    <row r="134" spans="2:15" x14ac:dyDescent="0.25">
      <c r="B134" s="42"/>
      <c r="E134" s="100"/>
      <c r="F134" s="20"/>
      <c r="G134" s="20"/>
      <c r="H134" s="20"/>
      <c r="I134" s="20"/>
      <c r="J134" s="20"/>
      <c r="K134" s="20"/>
      <c r="L134" s="20"/>
    </row>
    <row r="135" spans="2:15" x14ac:dyDescent="0.25">
      <c r="B135" s="42"/>
      <c r="D135" s="4" t="s">
        <v>43</v>
      </c>
      <c r="E135" s="100" t="s">
        <v>159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x14ac:dyDescent="0.25">
      <c r="B136" s="42"/>
      <c r="D136" s="4" t="s">
        <v>128</v>
      </c>
      <c r="E136" s="100" t="s">
        <v>160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x14ac:dyDescent="0.25">
      <c r="B137" s="42"/>
      <c r="D137" s="4" t="s">
        <v>19</v>
      </c>
      <c r="E137" s="100" t="s">
        <v>161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x14ac:dyDescent="0.25">
      <c r="B138" s="42"/>
      <c r="C138" s="15"/>
      <c r="D138" s="11" t="s">
        <v>20</v>
      </c>
      <c r="E138" s="103"/>
      <c r="F138" s="23">
        <f>SUM(F135:F137)</f>
        <v>0</v>
      </c>
      <c r="G138" s="23">
        <f t="shared" ref="G138" si="76">SUM(G135:G137)</f>
        <v>0</v>
      </c>
      <c r="H138" s="23">
        <f t="shared" ref="H138" si="77">SUM(H135:H137)</f>
        <v>0</v>
      </c>
      <c r="I138" s="23">
        <f t="shared" ref="I138" si="78">SUM(I135:I137)</f>
        <v>0</v>
      </c>
      <c r="J138" s="23">
        <f t="shared" ref="J138" si="79">SUM(J135:J137)</f>
        <v>0</v>
      </c>
      <c r="K138" s="23">
        <f t="shared" ref="K138" si="80">SUM(K135:K137)</f>
        <v>0</v>
      </c>
      <c r="L138" s="23">
        <f t="shared" ref="L138" si="81">SUM(L135:L137)</f>
        <v>0</v>
      </c>
      <c r="M138" s="23">
        <f t="shared" ref="M138" si="82">SUM(M135:M137)</f>
        <v>0</v>
      </c>
      <c r="N138" s="23">
        <f t="shared" ref="N138" si="83">SUM(N135:N137)</f>
        <v>0</v>
      </c>
      <c r="O138" s="23">
        <f t="shared" ref="O138" si="84">SUM(O135:O137)</f>
        <v>0</v>
      </c>
    </row>
    <row r="139" spans="2:15" x14ac:dyDescent="0.25">
      <c r="B139" s="42"/>
      <c r="C139" s="15"/>
      <c r="D139" s="11" t="s">
        <v>21</v>
      </c>
      <c r="E139" s="103"/>
      <c r="F139" s="23">
        <f t="shared" ref="F139:O139" si="85">SUM(F125,F129,F133,F138)</f>
        <v>0</v>
      </c>
      <c r="G139" s="23">
        <f t="shared" si="85"/>
        <v>0</v>
      </c>
      <c r="H139" s="23">
        <f t="shared" si="85"/>
        <v>0</v>
      </c>
      <c r="I139" s="23">
        <f t="shared" si="85"/>
        <v>0</v>
      </c>
      <c r="J139" s="23">
        <f t="shared" si="85"/>
        <v>0</v>
      </c>
      <c r="K139" s="23">
        <f t="shared" si="85"/>
        <v>0</v>
      </c>
      <c r="L139" s="23">
        <f t="shared" si="85"/>
        <v>0</v>
      </c>
      <c r="M139" s="23">
        <f t="shared" si="85"/>
        <v>0</v>
      </c>
      <c r="N139" s="23">
        <f t="shared" si="85"/>
        <v>0</v>
      </c>
      <c r="O139" s="23">
        <f t="shared" si="85"/>
        <v>0</v>
      </c>
    </row>
    <row r="140" spans="2:15" x14ac:dyDescent="0.25">
      <c r="B140" s="42"/>
      <c r="C140" s="10"/>
      <c r="D140" s="4" t="s">
        <v>182</v>
      </c>
      <c r="E140" s="111" t="s">
        <v>223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x14ac:dyDescent="0.25">
      <c r="B141" s="42"/>
      <c r="C141" s="10"/>
      <c r="D141" s="4" t="s">
        <v>183</v>
      </c>
      <c r="E141" s="111" t="s">
        <v>187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x14ac:dyDescent="0.25">
      <c r="B142" s="42"/>
      <c r="C142" s="15"/>
      <c r="D142" s="11" t="s">
        <v>184</v>
      </c>
      <c r="E142" s="111"/>
      <c r="F142" s="23">
        <f>SUM(F140:F141)</f>
        <v>0</v>
      </c>
      <c r="G142" s="23">
        <f t="shared" ref="G142:O142" si="86">SUM(G140:G141)</f>
        <v>0</v>
      </c>
      <c r="H142" s="23">
        <f t="shared" si="86"/>
        <v>0</v>
      </c>
      <c r="I142" s="23">
        <f t="shared" si="86"/>
        <v>0</v>
      </c>
      <c r="J142" s="23">
        <f t="shared" si="86"/>
        <v>0</v>
      </c>
      <c r="K142" s="23">
        <f t="shared" si="86"/>
        <v>0</v>
      </c>
      <c r="L142" s="23">
        <f t="shared" si="86"/>
        <v>0</v>
      </c>
      <c r="M142" s="23">
        <f t="shared" si="86"/>
        <v>0</v>
      </c>
      <c r="N142" s="23">
        <f t="shared" si="86"/>
        <v>0</v>
      </c>
      <c r="O142" s="23">
        <f t="shared" si="86"/>
        <v>0</v>
      </c>
    </row>
    <row r="143" spans="2:15" x14ac:dyDescent="0.25">
      <c r="B143" s="42"/>
      <c r="C143" s="15"/>
      <c r="D143" s="11" t="s">
        <v>22</v>
      </c>
      <c r="E143" s="103"/>
      <c r="F143" s="23">
        <f t="shared" ref="F143:O143" si="87">SUM(F139,F121,F142)</f>
        <v>0</v>
      </c>
      <c r="G143" s="23">
        <f t="shared" si="87"/>
        <v>0</v>
      </c>
      <c r="H143" s="23">
        <f t="shared" si="87"/>
        <v>0</v>
      </c>
      <c r="I143" s="23">
        <f t="shared" si="87"/>
        <v>0</v>
      </c>
      <c r="J143" s="23">
        <f t="shared" si="87"/>
        <v>0</v>
      </c>
      <c r="K143" s="23">
        <f t="shared" si="87"/>
        <v>0</v>
      </c>
      <c r="L143" s="23">
        <f t="shared" si="87"/>
        <v>0</v>
      </c>
      <c r="M143" s="23">
        <f t="shared" si="87"/>
        <v>0</v>
      </c>
      <c r="N143" s="23">
        <f t="shared" si="87"/>
        <v>0</v>
      </c>
      <c r="O143" s="23">
        <f t="shared" si="87"/>
        <v>0</v>
      </c>
    </row>
    <row r="144" spans="2:15" x14ac:dyDescent="0.25">
      <c r="B144" s="42"/>
      <c r="E144" s="100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2:19" x14ac:dyDescent="0.25">
      <c r="B145" s="42"/>
      <c r="D145" s="9" t="s">
        <v>78</v>
      </c>
      <c r="E145" s="104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2:19" x14ac:dyDescent="0.25">
      <c r="B146" s="42"/>
      <c r="E146" s="100"/>
      <c r="F146" s="20"/>
      <c r="G146" s="20"/>
      <c r="H146" s="20"/>
      <c r="I146" s="20"/>
      <c r="J146" s="20"/>
      <c r="K146" s="20"/>
      <c r="L146" s="20"/>
    </row>
    <row r="147" spans="2:19" x14ac:dyDescent="0.25">
      <c r="B147" s="42"/>
      <c r="D147" s="4" t="s">
        <v>36</v>
      </c>
      <c r="E147" s="100" t="s">
        <v>162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9" x14ac:dyDescent="0.25">
      <c r="B148" s="42"/>
      <c r="D148" s="4" t="s">
        <v>37</v>
      </c>
      <c r="E148" s="100" t="s">
        <v>163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7"/>
    </row>
    <row r="149" spans="2:19" x14ac:dyDescent="0.25">
      <c r="B149" s="42"/>
      <c r="D149" s="4" t="s">
        <v>38</v>
      </c>
      <c r="E149" s="100" t="s">
        <v>164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9" x14ac:dyDescent="0.25">
      <c r="B150" s="42"/>
      <c r="D150" s="4" t="s">
        <v>44</v>
      </c>
      <c r="E150" s="100" t="s">
        <v>165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9" x14ac:dyDescent="0.25">
      <c r="B151" s="42"/>
      <c r="D151" s="4" t="s">
        <v>35</v>
      </c>
      <c r="E151" s="100" t="s">
        <v>166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2:19" x14ac:dyDescent="0.25">
      <c r="B152" s="42"/>
      <c r="C152" s="15"/>
      <c r="D152" s="11" t="s">
        <v>34</v>
      </c>
      <c r="E152" s="103"/>
      <c r="F152" s="23">
        <f>F147+F148-F149-F150-F151</f>
        <v>0</v>
      </c>
      <c r="G152" s="23">
        <f t="shared" ref="G152:O152" si="88">G147+G148-G149-G150-G151</f>
        <v>0</v>
      </c>
      <c r="H152" s="23">
        <f t="shared" si="88"/>
        <v>0</v>
      </c>
      <c r="I152" s="23">
        <f t="shared" si="88"/>
        <v>0</v>
      </c>
      <c r="J152" s="23">
        <f t="shared" si="88"/>
        <v>0</v>
      </c>
      <c r="K152" s="23">
        <f t="shared" si="88"/>
        <v>0</v>
      </c>
      <c r="L152" s="23">
        <f t="shared" si="88"/>
        <v>0</v>
      </c>
      <c r="M152" s="23">
        <f t="shared" si="88"/>
        <v>0</v>
      </c>
      <c r="N152" s="23">
        <f t="shared" si="88"/>
        <v>0</v>
      </c>
      <c r="O152" s="23">
        <f t="shared" si="88"/>
        <v>0</v>
      </c>
    </row>
    <row r="153" spans="2:19" x14ac:dyDescent="0.25">
      <c r="B153" s="42"/>
      <c r="D153" s="4" t="s">
        <v>45</v>
      </c>
      <c r="E153" s="100" t="s">
        <v>167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2:19" x14ac:dyDescent="0.25">
      <c r="B154" s="42"/>
      <c r="D154" s="4" t="s">
        <v>33</v>
      </c>
      <c r="E154" s="100" t="s">
        <v>168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2:19" x14ac:dyDescent="0.25">
      <c r="B155" s="42"/>
      <c r="D155" s="4" t="s">
        <v>23</v>
      </c>
      <c r="E155" s="100" t="s">
        <v>169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2:19" x14ac:dyDescent="0.25">
      <c r="B156" s="42"/>
      <c r="D156" s="4" t="s">
        <v>32</v>
      </c>
      <c r="E156" s="100" t="s">
        <v>170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9" x14ac:dyDescent="0.25">
      <c r="B157" s="42"/>
      <c r="D157" s="4" t="s">
        <v>31</v>
      </c>
      <c r="E157" s="100" t="s">
        <v>171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9" x14ac:dyDescent="0.25">
      <c r="B158" s="42"/>
      <c r="C158" s="15"/>
      <c r="D158" s="11" t="s">
        <v>46</v>
      </c>
      <c r="E158" s="103"/>
      <c r="F158" s="23">
        <f>F152-F153-F154-F155+F156-F157</f>
        <v>0</v>
      </c>
      <c r="G158" s="23">
        <f t="shared" ref="G158:O158" si="89">G152-G153-G154-G155+G156-G157</f>
        <v>0</v>
      </c>
      <c r="H158" s="23">
        <f t="shared" si="89"/>
        <v>0</v>
      </c>
      <c r="I158" s="23">
        <f t="shared" si="89"/>
        <v>0</v>
      </c>
      <c r="J158" s="23">
        <f t="shared" si="89"/>
        <v>0</v>
      </c>
      <c r="K158" s="23">
        <f t="shared" si="89"/>
        <v>0</v>
      </c>
      <c r="L158" s="23">
        <f t="shared" si="89"/>
        <v>0</v>
      </c>
      <c r="M158" s="23">
        <f t="shared" si="89"/>
        <v>0</v>
      </c>
      <c r="N158" s="23">
        <f t="shared" si="89"/>
        <v>0</v>
      </c>
      <c r="O158" s="23">
        <f t="shared" si="89"/>
        <v>0</v>
      </c>
    </row>
    <row r="159" spans="2:19" x14ac:dyDescent="0.25">
      <c r="B159" s="42"/>
      <c r="D159" s="11"/>
      <c r="E159" s="103"/>
      <c r="F159" s="20"/>
      <c r="G159" s="20"/>
      <c r="H159" s="20"/>
      <c r="I159" s="20"/>
      <c r="J159" s="20"/>
      <c r="K159" s="20"/>
      <c r="L159" s="20"/>
    </row>
    <row r="160" spans="2:19" x14ac:dyDescent="0.25">
      <c r="B160" s="42"/>
      <c r="D160" s="4" t="s">
        <v>30</v>
      </c>
      <c r="E160" s="100" t="s">
        <v>172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S160" s="20"/>
    </row>
    <row r="161" spans="2:26" x14ac:dyDescent="0.25">
      <c r="B161" s="42"/>
      <c r="D161" s="4" t="s">
        <v>29</v>
      </c>
      <c r="E161" s="100" t="s">
        <v>173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26" ht="30" x14ac:dyDescent="0.25">
      <c r="B162" s="42"/>
      <c r="D162" s="4" t="s">
        <v>28</v>
      </c>
      <c r="E162" s="111" t="s">
        <v>224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26" ht="45" x14ac:dyDescent="0.25">
      <c r="B163" s="42"/>
      <c r="D163" s="4" t="s">
        <v>27</v>
      </c>
      <c r="E163" s="100" t="s">
        <v>220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26" x14ac:dyDescent="0.25">
      <c r="B164" s="42"/>
      <c r="C164" s="15"/>
      <c r="D164" s="11" t="s">
        <v>47</v>
      </c>
      <c r="E164" s="103"/>
      <c r="F164" s="23">
        <f>F160-F161+F162-F163</f>
        <v>0</v>
      </c>
      <c r="G164" s="23">
        <f t="shared" ref="G164:O164" si="90">G160-G161+G162-G163</f>
        <v>0</v>
      </c>
      <c r="H164" s="23">
        <f t="shared" si="90"/>
        <v>0</v>
      </c>
      <c r="I164" s="23">
        <f t="shared" si="90"/>
        <v>0</v>
      </c>
      <c r="J164" s="23">
        <f t="shared" si="90"/>
        <v>0</v>
      </c>
      <c r="K164" s="23">
        <f t="shared" si="90"/>
        <v>0</v>
      </c>
      <c r="L164" s="23">
        <f t="shared" si="90"/>
        <v>0</v>
      </c>
      <c r="M164" s="23">
        <f t="shared" si="90"/>
        <v>0</v>
      </c>
      <c r="N164" s="23">
        <f t="shared" si="90"/>
        <v>0</v>
      </c>
      <c r="O164" s="23">
        <f t="shared" si="90"/>
        <v>0</v>
      </c>
    </row>
    <row r="165" spans="2:26" x14ac:dyDescent="0.25">
      <c r="B165" s="42"/>
      <c r="E165" s="100"/>
      <c r="F165" s="20"/>
      <c r="G165" s="20"/>
      <c r="H165" s="20"/>
      <c r="I165" s="20"/>
      <c r="J165" s="20"/>
      <c r="K165" s="20"/>
      <c r="L165" s="20"/>
    </row>
    <row r="166" spans="2:26" x14ac:dyDescent="0.25">
      <c r="B166" s="42"/>
      <c r="D166" s="4" t="s">
        <v>26</v>
      </c>
      <c r="E166" s="100" t="s">
        <v>174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2:26" x14ac:dyDescent="0.25">
      <c r="B167" s="42"/>
      <c r="D167" s="4" t="s">
        <v>25</v>
      </c>
      <c r="E167" s="100" t="s">
        <v>175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Z167" s="11"/>
    </row>
    <row r="168" spans="2:26" x14ac:dyDescent="0.25">
      <c r="B168" s="42"/>
      <c r="D168" s="4" t="s">
        <v>24</v>
      </c>
      <c r="E168" s="100" t="s">
        <v>176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2:26" x14ac:dyDescent="0.25">
      <c r="B169" s="42"/>
      <c r="C169" s="15"/>
      <c r="D169" s="11" t="s">
        <v>12</v>
      </c>
      <c r="E169" s="101"/>
      <c r="F169" s="17">
        <f>F158+F164-F166+F167-F168</f>
        <v>0</v>
      </c>
      <c r="G169" s="17">
        <f t="shared" ref="G169:O169" si="91">G158+G164-G166+G167-G168</f>
        <v>0</v>
      </c>
      <c r="H169" s="17">
        <f t="shared" si="91"/>
        <v>0</v>
      </c>
      <c r="I169" s="17">
        <f t="shared" si="91"/>
        <v>0</v>
      </c>
      <c r="J169" s="17">
        <f t="shared" si="91"/>
        <v>0</v>
      </c>
      <c r="K169" s="17">
        <f t="shared" si="91"/>
        <v>0</v>
      </c>
      <c r="L169" s="17">
        <f t="shared" si="91"/>
        <v>0</v>
      </c>
      <c r="M169" s="17">
        <f t="shared" si="91"/>
        <v>0</v>
      </c>
      <c r="N169" s="17">
        <f t="shared" si="91"/>
        <v>0</v>
      </c>
      <c r="O169" s="17">
        <f t="shared" si="91"/>
        <v>0</v>
      </c>
    </row>
    <row r="170" spans="2:26" x14ac:dyDescent="0.25">
      <c r="B170" s="42"/>
      <c r="E170" s="93"/>
      <c r="F170" s="20"/>
      <c r="G170" s="20"/>
      <c r="H170" s="20"/>
      <c r="I170" s="20"/>
      <c r="J170" s="20"/>
      <c r="K170" s="20"/>
      <c r="L170" s="20"/>
    </row>
    <row r="171" spans="2:26" x14ac:dyDescent="0.25">
      <c r="B171" s="42"/>
      <c r="E171" s="93"/>
      <c r="F171" s="20"/>
      <c r="G171" s="20"/>
      <c r="H171" s="20"/>
      <c r="I171" s="20"/>
      <c r="J171" s="20"/>
      <c r="K171" s="20"/>
      <c r="L171" s="20"/>
    </row>
    <row r="172" spans="2:26" x14ac:dyDescent="0.25">
      <c r="B172" s="42"/>
      <c r="D172" s="9" t="s">
        <v>79</v>
      </c>
      <c r="E172" s="96"/>
      <c r="F172" s="21"/>
      <c r="G172" s="21"/>
      <c r="H172" s="21"/>
      <c r="I172" s="21"/>
      <c r="J172" s="21"/>
      <c r="K172" s="21"/>
      <c r="L172" s="21"/>
      <c r="M172" s="28"/>
      <c r="N172" s="28"/>
      <c r="O172" s="28"/>
    </row>
    <row r="173" spans="2:26" x14ac:dyDescent="0.25">
      <c r="B173" s="42"/>
      <c r="D173" s="4" t="s">
        <v>53</v>
      </c>
      <c r="E173" s="9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2:26" x14ac:dyDescent="0.25">
      <c r="B174" s="42"/>
      <c r="C174" s="15"/>
      <c r="D174" s="11" t="s">
        <v>70</v>
      </c>
      <c r="E174" s="95"/>
      <c r="F174" s="23">
        <f>SUM(F175:F178)</f>
        <v>0</v>
      </c>
      <c r="G174" s="23">
        <f t="shared" ref="G174:O174" si="92">SUM(G175:G178)</f>
        <v>0</v>
      </c>
      <c r="H174" s="23">
        <f t="shared" si="92"/>
        <v>0</v>
      </c>
      <c r="I174" s="23">
        <f t="shared" si="92"/>
        <v>0</v>
      </c>
      <c r="J174" s="23">
        <f t="shared" si="92"/>
        <v>0</v>
      </c>
      <c r="K174" s="23">
        <f t="shared" si="92"/>
        <v>0</v>
      </c>
      <c r="L174" s="23">
        <f t="shared" si="92"/>
        <v>0</v>
      </c>
      <c r="M174" s="23">
        <f t="shared" si="92"/>
        <v>0</v>
      </c>
      <c r="N174" s="23">
        <f t="shared" si="92"/>
        <v>0</v>
      </c>
      <c r="O174" s="23">
        <f t="shared" si="92"/>
        <v>0</v>
      </c>
    </row>
    <row r="175" spans="2:26" x14ac:dyDescent="0.25">
      <c r="B175" s="42"/>
      <c r="D175" s="18" t="s">
        <v>74</v>
      </c>
      <c r="E175" s="97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26" x14ac:dyDescent="0.25">
      <c r="B176" s="42"/>
      <c r="D176" s="18" t="s">
        <v>75</v>
      </c>
      <c r="E176" s="97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 x14ac:dyDescent="0.25">
      <c r="B177" s="42"/>
      <c r="D177" s="18" t="s">
        <v>76</v>
      </c>
      <c r="E177" s="97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 ht="30" x14ac:dyDescent="0.25">
      <c r="B178" s="42"/>
      <c r="D178" s="29" t="s">
        <v>77</v>
      </c>
      <c r="E178" s="98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x14ac:dyDescent="0.25">
      <c r="B179" s="42"/>
      <c r="C179" s="15"/>
      <c r="D179" s="11" t="s">
        <v>71</v>
      </c>
      <c r="E179" s="95"/>
      <c r="F179" s="23">
        <f>SUM(F180:F183)</f>
        <v>0</v>
      </c>
      <c r="G179" s="23">
        <f t="shared" ref="G179:O179" si="93">SUM(G180:G183)</f>
        <v>0</v>
      </c>
      <c r="H179" s="23">
        <f t="shared" si="93"/>
        <v>0</v>
      </c>
      <c r="I179" s="23">
        <f t="shared" si="93"/>
        <v>0</v>
      </c>
      <c r="J179" s="23">
        <f t="shared" si="93"/>
        <v>0</v>
      </c>
      <c r="K179" s="23">
        <f t="shared" si="93"/>
        <v>0</v>
      </c>
      <c r="L179" s="23">
        <f t="shared" si="93"/>
        <v>0</v>
      </c>
      <c r="M179" s="23">
        <f t="shared" si="93"/>
        <v>0</v>
      </c>
      <c r="N179" s="23">
        <f t="shared" si="93"/>
        <v>0</v>
      </c>
      <c r="O179" s="23">
        <f t="shared" si="93"/>
        <v>0</v>
      </c>
    </row>
    <row r="180" spans="2:15" x14ac:dyDescent="0.25">
      <c r="B180" s="42"/>
      <c r="D180" s="18" t="s">
        <v>114</v>
      </c>
      <c r="E180" s="97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x14ac:dyDescent="0.25">
      <c r="B181" s="42"/>
      <c r="D181" s="18" t="s">
        <v>73</v>
      </c>
      <c r="E181" s="97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x14ac:dyDescent="0.25">
      <c r="B182" s="42"/>
      <c r="D182" s="18" t="s">
        <v>1</v>
      </c>
      <c r="E182" s="97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x14ac:dyDescent="0.25">
      <c r="B183" s="42"/>
      <c r="D183" s="18" t="s">
        <v>72</v>
      </c>
      <c r="E183" s="97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 ht="30" x14ac:dyDescent="0.25">
      <c r="B184" s="42"/>
      <c r="C184" s="15"/>
      <c r="D184" s="30" t="s">
        <v>89</v>
      </c>
      <c r="E184" s="99"/>
      <c r="F184" s="23">
        <f>SUM(F185:F189)</f>
        <v>0</v>
      </c>
      <c r="G184" s="23">
        <f t="shared" ref="G184:O184" si="94">SUM(G185:G189)</f>
        <v>0</v>
      </c>
      <c r="H184" s="23">
        <f t="shared" si="94"/>
        <v>0</v>
      </c>
      <c r="I184" s="23">
        <f t="shared" si="94"/>
        <v>0</v>
      </c>
      <c r="J184" s="23">
        <f t="shared" si="94"/>
        <v>0</v>
      </c>
      <c r="K184" s="23">
        <f t="shared" si="94"/>
        <v>0</v>
      </c>
      <c r="L184" s="23">
        <f t="shared" si="94"/>
        <v>0</v>
      </c>
      <c r="M184" s="23">
        <f t="shared" si="94"/>
        <v>0</v>
      </c>
      <c r="N184" s="23">
        <f t="shared" si="94"/>
        <v>0</v>
      </c>
      <c r="O184" s="23">
        <f t="shared" si="94"/>
        <v>0</v>
      </c>
    </row>
    <row r="185" spans="2:15" x14ac:dyDescent="0.25">
      <c r="B185" s="42"/>
      <c r="C185" s="18"/>
      <c r="D185" s="18" t="s">
        <v>114</v>
      </c>
      <c r="E185" s="97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 x14ac:dyDescent="0.25">
      <c r="B186" s="42"/>
      <c r="C186" s="18"/>
      <c r="D186" s="18" t="s">
        <v>90</v>
      </c>
      <c r="E186" s="97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 x14ac:dyDescent="0.25">
      <c r="B187" s="42"/>
      <c r="C187" s="18"/>
      <c r="D187" s="18" t="s">
        <v>91</v>
      </c>
      <c r="E187" s="97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 x14ac:dyDescent="0.25">
      <c r="B188" s="42"/>
      <c r="C188" s="18"/>
      <c r="D188" s="18" t="s">
        <v>72</v>
      </c>
      <c r="E188" s="97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 x14ac:dyDescent="0.25">
      <c r="B189" s="42"/>
      <c r="C189" s="18"/>
      <c r="D189" s="18" t="s">
        <v>92</v>
      </c>
      <c r="E189" s="97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 x14ac:dyDescent="0.25">
      <c r="B190" s="42"/>
      <c r="C190" s="15"/>
      <c r="D190" s="11" t="s">
        <v>98</v>
      </c>
      <c r="E190" s="11"/>
      <c r="F190" s="23">
        <f>F184+F179</f>
        <v>0</v>
      </c>
      <c r="G190" s="23">
        <f t="shared" ref="G190:O190" si="95">G184+G179</f>
        <v>0</v>
      </c>
      <c r="H190" s="23">
        <f t="shared" si="95"/>
        <v>0</v>
      </c>
      <c r="I190" s="23">
        <f t="shared" si="95"/>
        <v>0</v>
      </c>
      <c r="J190" s="23">
        <f t="shared" si="95"/>
        <v>0</v>
      </c>
      <c r="K190" s="23">
        <f t="shared" si="95"/>
        <v>0</v>
      </c>
      <c r="L190" s="23">
        <f t="shared" si="95"/>
        <v>0</v>
      </c>
      <c r="M190" s="23">
        <f t="shared" si="95"/>
        <v>0</v>
      </c>
      <c r="N190" s="23">
        <f t="shared" si="95"/>
        <v>0</v>
      </c>
      <c r="O190" s="23">
        <f t="shared" si="95"/>
        <v>0</v>
      </c>
    </row>
    <row r="191" spans="2:15" x14ac:dyDescent="0.25">
      <c r="B191" s="42"/>
      <c r="C191" s="42"/>
      <c r="D191" s="47"/>
      <c r="E191" s="47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2:15" x14ac:dyDescent="0.25">
      <c r="C192" s="10"/>
      <c r="D192" s="31"/>
      <c r="E192" s="31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2:16" ht="36.75" customHeight="1" x14ac:dyDescent="0.4">
      <c r="B193" s="32"/>
      <c r="C193" s="32"/>
      <c r="D193" s="33" t="s">
        <v>59</v>
      </c>
      <c r="E193" s="33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2:16" x14ac:dyDescent="0.25">
      <c r="B194" s="32"/>
      <c r="C194" s="15"/>
      <c r="D194" s="9" t="s">
        <v>113</v>
      </c>
      <c r="E194" s="9"/>
      <c r="F194" s="135" t="str">
        <f t="shared" ref="F194:O194" si="96">F7</f>
        <v>rok</v>
      </c>
      <c r="G194" s="135" t="str">
        <f t="shared" si="96"/>
        <v>rok</v>
      </c>
      <c r="H194" s="135" t="str">
        <f t="shared" si="96"/>
        <v>rok</v>
      </c>
      <c r="I194" s="135" t="str">
        <f t="shared" si="96"/>
        <v>rok</v>
      </c>
      <c r="J194" s="135" t="str">
        <f t="shared" si="96"/>
        <v>rok</v>
      </c>
      <c r="K194" s="135" t="str">
        <f t="shared" si="96"/>
        <v>rok</v>
      </c>
      <c r="L194" s="135" t="str">
        <f t="shared" si="96"/>
        <v>rok</v>
      </c>
      <c r="M194" s="135" t="str">
        <f t="shared" si="96"/>
        <v>rok</v>
      </c>
      <c r="N194" s="135" t="str">
        <f t="shared" si="96"/>
        <v>rok</v>
      </c>
      <c r="O194" s="135" t="str">
        <f t="shared" si="96"/>
        <v>rok</v>
      </c>
    </row>
    <row r="195" spans="2:16" x14ac:dyDescent="0.25">
      <c r="B195" s="32"/>
      <c r="C195" s="10"/>
      <c r="D195" s="10"/>
      <c r="E195" s="10"/>
    </row>
    <row r="196" spans="2:16" x14ac:dyDescent="0.25">
      <c r="B196" s="32"/>
      <c r="C196" s="15"/>
      <c r="D196" s="51" t="s">
        <v>106</v>
      </c>
      <c r="E196" s="51"/>
      <c r="F196" s="57" t="str">
        <f t="shared" ref="F196:O196" si="97">IF(ISERROR((F147+F148)/(E148+E147)-1),"",((F147+F148)/(E148+E147))-1)</f>
        <v/>
      </c>
      <c r="G196" s="57" t="str">
        <f t="shared" si="97"/>
        <v/>
      </c>
      <c r="H196" s="57" t="str">
        <f t="shared" si="97"/>
        <v/>
      </c>
      <c r="I196" s="57" t="str">
        <f t="shared" si="97"/>
        <v/>
      </c>
      <c r="J196" s="57" t="str">
        <f t="shared" si="97"/>
        <v/>
      </c>
      <c r="K196" s="57" t="str">
        <f t="shared" si="97"/>
        <v/>
      </c>
      <c r="L196" s="57" t="str">
        <f t="shared" si="97"/>
        <v/>
      </c>
      <c r="M196" s="57" t="str">
        <f t="shared" si="97"/>
        <v/>
      </c>
      <c r="N196" s="57" t="str">
        <f t="shared" si="97"/>
        <v/>
      </c>
      <c r="O196" s="57" t="str">
        <f t="shared" si="97"/>
        <v/>
      </c>
    </row>
    <row r="197" spans="2:16" x14ac:dyDescent="0.25">
      <c r="B197" s="32"/>
      <c r="C197" s="15"/>
      <c r="D197" s="35" t="s">
        <v>87</v>
      </c>
      <c r="E197" s="35"/>
      <c r="F197" s="50">
        <f t="shared" ref="F197:O197" si="98">IF(ISERROR(F158+F155),"",F158+F155)</f>
        <v>0</v>
      </c>
      <c r="G197" s="50">
        <f t="shared" si="98"/>
        <v>0</v>
      </c>
      <c r="H197" s="50">
        <f t="shared" si="98"/>
        <v>0</v>
      </c>
      <c r="I197" s="50">
        <f t="shared" si="98"/>
        <v>0</v>
      </c>
      <c r="J197" s="50">
        <f t="shared" si="98"/>
        <v>0</v>
      </c>
      <c r="K197" s="50">
        <f t="shared" si="98"/>
        <v>0</v>
      </c>
      <c r="L197" s="50">
        <f t="shared" si="98"/>
        <v>0</v>
      </c>
      <c r="M197" s="50">
        <f t="shared" si="98"/>
        <v>0</v>
      </c>
      <c r="N197" s="50">
        <f t="shared" si="98"/>
        <v>0</v>
      </c>
      <c r="O197" s="50">
        <f t="shared" si="98"/>
        <v>0</v>
      </c>
    </row>
    <row r="198" spans="2:16" x14ac:dyDescent="0.25">
      <c r="B198" s="32"/>
      <c r="C198" s="15"/>
      <c r="D198" s="35" t="s">
        <v>107</v>
      </c>
      <c r="E198" s="35"/>
      <c r="F198" s="57" t="str">
        <f t="shared" ref="F198:O198" si="99">IF(ISERROR((F158+F155)/(E158+E155)-1),"",((F158+F155)/(E158+E155)-1))</f>
        <v/>
      </c>
      <c r="G198" s="57" t="str">
        <f t="shared" si="99"/>
        <v/>
      </c>
      <c r="H198" s="57" t="str">
        <f t="shared" si="99"/>
        <v/>
      </c>
      <c r="I198" s="57" t="str">
        <f t="shared" si="99"/>
        <v/>
      </c>
      <c r="J198" s="57" t="str">
        <f t="shared" si="99"/>
        <v/>
      </c>
      <c r="K198" s="57" t="str">
        <f t="shared" si="99"/>
        <v/>
      </c>
      <c r="L198" s="57" t="str">
        <f t="shared" si="99"/>
        <v/>
      </c>
      <c r="M198" s="57" t="str">
        <f t="shared" si="99"/>
        <v/>
      </c>
      <c r="N198" s="57" t="str">
        <f t="shared" si="99"/>
        <v/>
      </c>
      <c r="O198" s="57" t="str">
        <f t="shared" si="99"/>
        <v/>
      </c>
    </row>
    <row r="199" spans="2:16" x14ac:dyDescent="0.25">
      <c r="B199" s="32"/>
      <c r="C199" s="15"/>
      <c r="D199" s="35" t="s">
        <v>108</v>
      </c>
      <c r="E199" s="35"/>
      <c r="F199" s="57" t="str">
        <f t="shared" ref="F199:O199" si="100">IF(ISERROR(F197/(F148+F147)),"",F197/(F148+F147))</f>
        <v/>
      </c>
      <c r="G199" s="57" t="str">
        <f t="shared" si="100"/>
        <v/>
      </c>
      <c r="H199" s="57" t="str">
        <f t="shared" si="100"/>
        <v/>
      </c>
      <c r="I199" s="57" t="str">
        <f t="shared" si="100"/>
        <v/>
      </c>
      <c r="J199" s="57" t="str">
        <f t="shared" si="100"/>
        <v/>
      </c>
      <c r="K199" s="57" t="str">
        <f t="shared" si="100"/>
        <v/>
      </c>
      <c r="L199" s="57" t="str">
        <f t="shared" si="100"/>
        <v/>
      </c>
      <c r="M199" s="57" t="str">
        <f t="shared" si="100"/>
        <v/>
      </c>
      <c r="N199" s="57" t="str">
        <f t="shared" si="100"/>
        <v/>
      </c>
      <c r="O199" s="57" t="str">
        <f t="shared" si="100"/>
        <v/>
      </c>
    </row>
    <row r="200" spans="2:16" x14ac:dyDescent="0.25">
      <c r="B200" s="32"/>
      <c r="C200" s="15"/>
      <c r="D200" s="35" t="s">
        <v>109</v>
      </c>
      <c r="E200" s="35"/>
      <c r="F200" s="57" t="str">
        <f t="shared" ref="F200:O200" si="101">IF(ISERROR((F254/E254)-1),"",(F254/E254)-1)</f>
        <v/>
      </c>
      <c r="G200" s="57" t="str">
        <f t="shared" si="101"/>
        <v/>
      </c>
      <c r="H200" s="57" t="str">
        <f t="shared" si="101"/>
        <v/>
      </c>
      <c r="I200" s="57" t="str">
        <f t="shared" si="101"/>
        <v/>
      </c>
      <c r="J200" s="57" t="str">
        <f t="shared" si="101"/>
        <v/>
      </c>
      <c r="K200" s="57" t="str">
        <f t="shared" si="101"/>
        <v/>
      </c>
      <c r="L200" s="57" t="str">
        <f t="shared" si="101"/>
        <v/>
      </c>
      <c r="M200" s="57" t="str">
        <f t="shared" si="101"/>
        <v/>
      </c>
      <c r="N200" s="57" t="str">
        <f t="shared" si="101"/>
        <v/>
      </c>
      <c r="O200" s="57" t="str">
        <f t="shared" si="101"/>
        <v/>
      </c>
      <c r="P200" s="49"/>
    </row>
    <row r="201" spans="2:16" x14ac:dyDescent="0.25">
      <c r="B201" s="32"/>
      <c r="C201" s="15"/>
      <c r="D201" s="35" t="s">
        <v>110</v>
      </c>
      <c r="E201" s="35"/>
      <c r="F201" s="57" t="str">
        <f t="shared" ref="F201:O201" si="102">IF(ISERROR(F161/F138),"",F161/F138)</f>
        <v/>
      </c>
      <c r="G201" s="57" t="str">
        <f t="shared" si="102"/>
        <v/>
      </c>
      <c r="H201" s="57" t="str">
        <f t="shared" si="102"/>
        <v/>
      </c>
      <c r="I201" s="57" t="str">
        <f t="shared" si="102"/>
        <v/>
      </c>
      <c r="J201" s="57" t="str">
        <f t="shared" si="102"/>
        <v/>
      </c>
      <c r="K201" s="57" t="str">
        <f t="shared" si="102"/>
        <v/>
      </c>
      <c r="L201" s="57" t="str">
        <f t="shared" si="102"/>
        <v/>
      </c>
      <c r="M201" s="57" t="str">
        <f t="shared" si="102"/>
        <v/>
      </c>
      <c r="N201" s="57" t="str">
        <f t="shared" si="102"/>
        <v/>
      </c>
      <c r="O201" s="57" t="str">
        <f t="shared" si="102"/>
        <v/>
      </c>
    </row>
    <row r="202" spans="2:16" x14ac:dyDescent="0.25">
      <c r="B202" s="32"/>
      <c r="C202" s="15"/>
      <c r="D202" s="35" t="s">
        <v>210</v>
      </c>
      <c r="E202" s="35"/>
      <c r="F202" s="56" t="str">
        <f>IF(ISERROR(F166/(F166+F169)),"",F166/(F166+F169))</f>
        <v/>
      </c>
      <c r="G202" s="56" t="str">
        <f t="shared" ref="G202:O202" si="103">IF(ISERROR(G166/(G166+G169)),"",G166/(G166+G169))</f>
        <v/>
      </c>
      <c r="H202" s="56" t="str">
        <f t="shared" si="103"/>
        <v/>
      </c>
      <c r="I202" s="56" t="str">
        <f t="shared" si="103"/>
        <v/>
      </c>
      <c r="J202" s="56" t="str">
        <f t="shared" si="103"/>
        <v/>
      </c>
      <c r="K202" s="56" t="str">
        <f t="shared" si="103"/>
        <v/>
      </c>
      <c r="L202" s="56" t="str">
        <f t="shared" si="103"/>
        <v/>
      </c>
      <c r="M202" s="56" t="str">
        <f t="shared" si="103"/>
        <v/>
      </c>
      <c r="N202" s="56" t="str">
        <f t="shared" si="103"/>
        <v/>
      </c>
      <c r="O202" s="56" t="str">
        <f t="shared" si="103"/>
        <v/>
      </c>
    </row>
    <row r="203" spans="2:16" ht="5.25" customHeight="1" x14ac:dyDescent="0.25">
      <c r="B203" s="32"/>
      <c r="C203" s="10"/>
      <c r="D203" s="10"/>
      <c r="E203" s="10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2:16" x14ac:dyDescent="0.25">
      <c r="B204" s="32"/>
      <c r="C204" s="15"/>
      <c r="D204" s="10" t="s">
        <v>86</v>
      </c>
      <c r="E204" s="10"/>
      <c r="F204" s="57" t="str">
        <f t="shared" ref="F204:O204" si="104">IF(ISERROR(F152/(F148+F147)),"",F152/(F148+F147))</f>
        <v/>
      </c>
      <c r="G204" s="57" t="str">
        <f t="shared" si="104"/>
        <v/>
      </c>
      <c r="H204" s="57" t="str">
        <f t="shared" si="104"/>
        <v/>
      </c>
      <c r="I204" s="57" t="str">
        <f t="shared" si="104"/>
        <v/>
      </c>
      <c r="J204" s="57" t="str">
        <f t="shared" si="104"/>
        <v/>
      </c>
      <c r="K204" s="57" t="str">
        <f t="shared" si="104"/>
        <v/>
      </c>
      <c r="L204" s="57" t="str">
        <f t="shared" si="104"/>
        <v/>
      </c>
      <c r="M204" s="57" t="str">
        <f t="shared" si="104"/>
        <v/>
      </c>
      <c r="N204" s="57" t="str">
        <f t="shared" si="104"/>
        <v/>
      </c>
      <c r="O204" s="57" t="str">
        <f t="shared" si="104"/>
        <v/>
      </c>
    </row>
    <row r="205" spans="2:16" x14ac:dyDescent="0.25">
      <c r="B205" s="32"/>
      <c r="C205" s="15"/>
      <c r="D205" s="4" t="s">
        <v>218</v>
      </c>
      <c r="F205" s="57" t="str">
        <f t="shared" ref="F205:O205" si="105">IF(ISERROR((F138+F60)/(F43+F121)),"",(F138+F60)/(F43+F121))</f>
        <v/>
      </c>
      <c r="G205" s="57" t="str">
        <f t="shared" si="105"/>
        <v/>
      </c>
      <c r="H205" s="57" t="str">
        <f t="shared" si="105"/>
        <v/>
      </c>
      <c r="I205" s="57" t="str">
        <f t="shared" si="105"/>
        <v/>
      </c>
      <c r="J205" s="57" t="str">
        <f t="shared" si="105"/>
        <v/>
      </c>
      <c r="K205" s="57" t="str">
        <f t="shared" si="105"/>
        <v/>
      </c>
      <c r="L205" s="57" t="str">
        <f t="shared" si="105"/>
        <v/>
      </c>
      <c r="M205" s="57" t="str">
        <f t="shared" si="105"/>
        <v/>
      </c>
      <c r="N205" s="57" t="str">
        <f t="shared" si="105"/>
        <v/>
      </c>
      <c r="O205" s="57" t="str">
        <f t="shared" si="105"/>
        <v/>
      </c>
    </row>
    <row r="206" spans="2:16" x14ac:dyDescent="0.25">
      <c r="B206" s="32"/>
      <c r="C206" s="15"/>
      <c r="D206" s="4" t="s">
        <v>111</v>
      </c>
      <c r="F206" s="58" t="str">
        <f t="shared" ref="F206:O206" si="106">IF(ISERROR(F158/F161),"",F158/F161)</f>
        <v/>
      </c>
      <c r="G206" s="58" t="str">
        <f t="shared" si="106"/>
        <v/>
      </c>
      <c r="H206" s="58" t="str">
        <f t="shared" si="106"/>
        <v/>
      </c>
      <c r="I206" s="58" t="str">
        <f t="shared" si="106"/>
        <v/>
      </c>
      <c r="J206" s="58" t="str">
        <f t="shared" si="106"/>
        <v/>
      </c>
      <c r="K206" s="58" t="str">
        <f t="shared" si="106"/>
        <v/>
      </c>
      <c r="L206" s="58" t="str">
        <f t="shared" si="106"/>
        <v/>
      </c>
      <c r="M206" s="58" t="str">
        <f t="shared" si="106"/>
        <v/>
      </c>
      <c r="N206" s="58" t="str">
        <f t="shared" si="106"/>
        <v/>
      </c>
      <c r="O206" s="58" t="str">
        <f t="shared" si="106"/>
        <v/>
      </c>
    </row>
    <row r="207" spans="2:16" x14ac:dyDescent="0.25">
      <c r="B207" s="32"/>
      <c r="C207" s="15"/>
      <c r="D207" s="35" t="s">
        <v>194</v>
      </c>
      <c r="F207" s="130" t="str">
        <f t="shared" ref="F207:O207" si="107">IF(ISERROR(F169/F121),"",F169/F121)</f>
        <v/>
      </c>
      <c r="G207" s="130" t="str">
        <f t="shared" si="107"/>
        <v/>
      </c>
      <c r="H207" s="130" t="str">
        <f t="shared" si="107"/>
        <v/>
      </c>
      <c r="I207" s="130" t="str">
        <f t="shared" si="107"/>
        <v/>
      </c>
      <c r="J207" s="130" t="str">
        <f t="shared" si="107"/>
        <v/>
      </c>
      <c r="K207" s="130" t="str">
        <f t="shared" si="107"/>
        <v/>
      </c>
      <c r="L207" s="130" t="str">
        <f t="shared" si="107"/>
        <v/>
      </c>
      <c r="M207" s="130" t="str">
        <f t="shared" si="107"/>
        <v/>
      </c>
      <c r="N207" s="130" t="str">
        <f t="shared" si="107"/>
        <v/>
      </c>
      <c r="O207" s="130" t="str">
        <f t="shared" si="107"/>
        <v/>
      </c>
    </row>
    <row r="208" spans="2:16" x14ac:dyDescent="0.25">
      <c r="B208" s="32"/>
      <c r="C208" s="15"/>
      <c r="D208" s="4" t="s">
        <v>55</v>
      </c>
      <c r="F208" s="130" t="str">
        <f>IF(ISERROR(SUM($F$218:F218)/SUM($F$226:$O$226)-1),"",SUM($F$218:F218)/SUM($F$226:$O$226)-1)</f>
        <v/>
      </c>
      <c r="G208" s="130" t="str">
        <f>IF(ISERROR(SUM($F$218:G218)/SUM($F$226:$O$226)-1),"",SUM($F$218:G218)/SUM($F$226:$O$226)-1)</f>
        <v/>
      </c>
      <c r="H208" s="130" t="str">
        <f>IF(ISERROR(SUM($F$218:H218)/SUM($F$226:$O$226)-1),"",SUM($F$218:H218)/SUM($F$226:$O$226)-1)</f>
        <v/>
      </c>
      <c r="I208" s="130" t="str">
        <f>IF(ISERROR(SUM($F$218:I218)/SUM($F$226:$O$226)-1),"",SUM($F$218:I218)/SUM($F$226:$O$226)-1)</f>
        <v/>
      </c>
      <c r="J208" s="130" t="str">
        <f>IF(ISERROR(SUM($F$218:J218)/SUM($F$226:$O$226)-1),"",SUM($F$218:J218)/SUM($F$226:$O$226)-1)</f>
        <v/>
      </c>
      <c r="K208" s="130" t="str">
        <f>IF(ISERROR(SUM($F$218:K218)/SUM($F$226:$O$226)-1),"",SUM($F$218:K218)/SUM($F$226:$O$226)-1)</f>
        <v/>
      </c>
      <c r="L208" s="130" t="str">
        <f>IF(ISERROR(SUM($F$218:L218)/SUM($F$226:$O$226)-1),"",SUM($F$218:L218)/SUM($F$226:$O$226)-1)</f>
        <v/>
      </c>
      <c r="M208" s="130" t="str">
        <f>IF(ISERROR(SUM($F$218:M218)/SUM($F$226:$O$226)-1),"",SUM($F$218:M218)/SUM($F$226:$O$226)-1)</f>
        <v/>
      </c>
      <c r="N208" s="130" t="str">
        <f>IF(ISERROR(SUM($F$218:N218)/SUM($F$226:$O$226)-1),"",SUM($F$218:N218)/SUM($F$226:$O$226)-1)</f>
        <v/>
      </c>
      <c r="O208" s="130" t="str">
        <f>IF(ISERROR(SUM($F$218:O218)/SUM($F$226:$O$226)-1),"",SUM($F$218:O218)/SUM($F$226:$O$226)-1)</f>
        <v/>
      </c>
    </row>
    <row r="209" spans="2:16" ht="4.5" customHeight="1" x14ac:dyDescent="0.25">
      <c r="B209" s="32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2:16" x14ac:dyDescent="0.25">
      <c r="B210" s="32"/>
      <c r="C210" s="15"/>
      <c r="D210" s="4" t="s">
        <v>112</v>
      </c>
      <c r="F210" s="60">
        <f t="shared" ref="F210:O210" si="108">F256+F155+F255+F174-F190</f>
        <v>0</v>
      </c>
      <c r="G210" s="60">
        <f t="shared" si="108"/>
        <v>0</v>
      </c>
      <c r="H210" s="60">
        <f t="shared" si="108"/>
        <v>0</v>
      </c>
      <c r="I210" s="60">
        <f t="shared" si="108"/>
        <v>0</v>
      </c>
      <c r="J210" s="60">
        <f t="shared" si="108"/>
        <v>0</v>
      </c>
      <c r="K210" s="60">
        <f t="shared" si="108"/>
        <v>0</v>
      </c>
      <c r="L210" s="60">
        <f t="shared" si="108"/>
        <v>0</v>
      </c>
      <c r="M210" s="60">
        <f t="shared" si="108"/>
        <v>0</v>
      </c>
      <c r="N210" s="60">
        <f t="shared" si="108"/>
        <v>0</v>
      </c>
      <c r="O210" s="60">
        <f t="shared" si="108"/>
        <v>0</v>
      </c>
    </row>
    <row r="211" spans="2:16" x14ac:dyDescent="0.25">
      <c r="B211" s="32"/>
      <c r="C211" s="15"/>
      <c r="D211" s="4" t="s">
        <v>209</v>
      </c>
      <c r="F211" s="60" t="str">
        <f t="shared" ref="F211:O211" si="109">IF(ISERROR(F210/((1+Diskontna_miera_2)^F267)),"",F210/((1+Diskontna_miera_2)^F267))</f>
        <v/>
      </c>
      <c r="G211" s="60" t="str">
        <f t="shared" si="109"/>
        <v/>
      </c>
      <c r="H211" s="60" t="str">
        <f t="shared" si="109"/>
        <v/>
      </c>
      <c r="I211" s="60" t="str">
        <f t="shared" si="109"/>
        <v/>
      </c>
      <c r="J211" s="60" t="str">
        <f t="shared" si="109"/>
        <v/>
      </c>
      <c r="K211" s="60" t="str">
        <f t="shared" si="109"/>
        <v/>
      </c>
      <c r="L211" s="60" t="str">
        <f t="shared" si="109"/>
        <v/>
      </c>
      <c r="M211" s="60" t="str">
        <f t="shared" si="109"/>
        <v/>
      </c>
      <c r="N211" s="60" t="str">
        <f t="shared" si="109"/>
        <v/>
      </c>
      <c r="O211" s="60" t="str">
        <f t="shared" si="109"/>
        <v/>
      </c>
    </row>
    <row r="212" spans="2:16" x14ac:dyDescent="0.25">
      <c r="B212" s="32"/>
      <c r="C212" s="15"/>
      <c r="D212" s="4" t="s">
        <v>67</v>
      </c>
      <c r="F212" s="60">
        <f>SUM(F211:O211)</f>
        <v>0</v>
      </c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2:16" x14ac:dyDescent="0.25">
      <c r="B213" s="32"/>
      <c r="C213" s="15"/>
      <c r="D213" s="4" t="s">
        <v>68</v>
      </c>
      <c r="F213" s="37" t="str">
        <f>IF(ISERROR(SUM(F218:O218)/SUM(F226:O226)-1),"",SUM(F218:O218)/SUM(F226:O226)-1)</f>
        <v/>
      </c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2:16" x14ac:dyDescent="0.25">
      <c r="B214" s="32"/>
      <c r="C214" s="15"/>
      <c r="D214" s="4" t="s">
        <v>69</v>
      </c>
      <c r="F214" s="38" t="str">
        <f>IF(ISERROR(IRR(F211:O211)),"",IRR(F211:O211))</f>
        <v/>
      </c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2:16" x14ac:dyDescent="0.25">
      <c r="B215" s="32"/>
      <c r="C215" s="15"/>
      <c r="D215" s="11" t="s">
        <v>132</v>
      </c>
      <c r="F215" s="94" t="str">
        <f>IF(ISNUMBER(G251),G251-F11,"Návratnosť investície je viac ako 10 rokov")</f>
        <v>Návratnosť investície je viac ako 10 rokov</v>
      </c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2:16" x14ac:dyDescent="0.25">
      <c r="B216" s="32"/>
      <c r="C216" s="15"/>
      <c r="D216" s="11" t="s">
        <v>133</v>
      </c>
      <c r="F216" s="94" t="str">
        <f>IF(ISNUMBER(N251),N251-F11,"Návratnosť investície je viac ako 10 rokov")</f>
        <v>Návratnosť investície je viac ako 10 rokov</v>
      </c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2:16" x14ac:dyDescent="0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6" hidden="1" outlineLevel="1" x14ac:dyDescent="0.25">
      <c r="C218" s="15"/>
      <c r="D218" s="28" t="s">
        <v>48</v>
      </c>
      <c r="E218" s="28"/>
      <c r="F218" s="50" t="e">
        <f>B!F256/(1+B!$F$12)^F267</f>
        <v>#VALUE!</v>
      </c>
      <c r="G218" s="50" t="e">
        <f>B!G256/(1+B!$F$12)^G267</f>
        <v>#VALUE!</v>
      </c>
      <c r="H218" s="50" t="e">
        <f>B!H256/(1+B!$F$12)^H267</f>
        <v>#VALUE!</v>
      </c>
      <c r="I218" s="50" t="e">
        <f>B!I256/(1+B!$F$12)^I267</f>
        <v>#VALUE!</v>
      </c>
      <c r="J218" s="50" t="e">
        <f>B!J256/(1+B!$F$12)^J267</f>
        <v>#VALUE!</v>
      </c>
      <c r="K218" s="50" t="e">
        <f>B!K256/(1+B!$F$12)^K267</f>
        <v>#VALUE!</v>
      </c>
      <c r="L218" s="50" t="e">
        <f>B!L256/(1+B!$F$12)^L267</f>
        <v>#VALUE!</v>
      </c>
      <c r="M218" s="50" t="e">
        <f>B!M256/(1+B!$F$12)^M267</f>
        <v>#VALUE!</v>
      </c>
      <c r="N218" s="50" t="e">
        <f>B!N256/(1+B!$F$12)^N267</f>
        <v>#VALUE!</v>
      </c>
      <c r="O218" s="50" t="e">
        <f>B!O256/(1+B!$F$12)^O267</f>
        <v>#VALUE!</v>
      </c>
    </row>
    <row r="219" spans="2:16" hidden="1" outlineLevel="1" x14ac:dyDescent="0.25">
      <c r="C219" s="15"/>
      <c r="D219" s="4" t="s">
        <v>51</v>
      </c>
      <c r="F219" s="50">
        <f>SUM(F220:F223)</f>
        <v>0</v>
      </c>
      <c r="G219" s="50">
        <f t="shared" ref="G219:O219" si="110">SUM(G220:G223)</f>
        <v>0</v>
      </c>
      <c r="H219" s="50">
        <f t="shared" si="110"/>
        <v>0</v>
      </c>
      <c r="I219" s="50">
        <f t="shared" si="110"/>
        <v>0</v>
      </c>
      <c r="J219" s="50">
        <f t="shared" si="110"/>
        <v>0</v>
      </c>
      <c r="K219" s="50">
        <f t="shared" si="110"/>
        <v>0</v>
      </c>
      <c r="L219" s="50">
        <f t="shared" si="110"/>
        <v>0</v>
      </c>
      <c r="M219" s="50">
        <f t="shared" si="110"/>
        <v>0</v>
      </c>
      <c r="N219" s="50">
        <f t="shared" si="110"/>
        <v>0</v>
      </c>
      <c r="O219" s="50">
        <f t="shared" si="110"/>
        <v>0</v>
      </c>
    </row>
    <row r="220" spans="2:16" hidden="1" outlineLevel="1" x14ac:dyDescent="0.25">
      <c r="C220" s="15"/>
      <c r="D220" s="18" t="s">
        <v>196</v>
      </c>
      <c r="F220" s="50">
        <f t="shared" ref="F220:O220" si="111">F180</f>
        <v>0</v>
      </c>
      <c r="G220" s="50">
        <f t="shared" si="111"/>
        <v>0</v>
      </c>
      <c r="H220" s="50">
        <f t="shared" si="111"/>
        <v>0</v>
      </c>
      <c r="I220" s="50">
        <f t="shared" si="111"/>
        <v>0</v>
      </c>
      <c r="J220" s="50">
        <f t="shared" si="111"/>
        <v>0</v>
      </c>
      <c r="K220" s="50">
        <f t="shared" si="111"/>
        <v>0</v>
      </c>
      <c r="L220" s="50">
        <f t="shared" si="111"/>
        <v>0</v>
      </c>
      <c r="M220" s="50">
        <f t="shared" si="111"/>
        <v>0</v>
      </c>
      <c r="N220" s="50">
        <f t="shared" si="111"/>
        <v>0</v>
      </c>
      <c r="O220" s="50">
        <f t="shared" si="111"/>
        <v>0</v>
      </c>
    </row>
    <row r="221" spans="2:16" hidden="1" outlineLevel="1" x14ac:dyDescent="0.25">
      <c r="C221" s="15"/>
      <c r="D221" s="18" t="s">
        <v>197</v>
      </c>
      <c r="E221" s="18"/>
      <c r="F221" s="50">
        <f t="shared" ref="F221:O221" si="112">F181</f>
        <v>0</v>
      </c>
      <c r="G221" s="50">
        <f t="shared" si="112"/>
        <v>0</v>
      </c>
      <c r="H221" s="50">
        <f t="shared" si="112"/>
        <v>0</v>
      </c>
      <c r="I221" s="50">
        <f t="shared" si="112"/>
        <v>0</v>
      </c>
      <c r="J221" s="50">
        <f t="shared" si="112"/>
        <v>0</v>
      </c>
      <c r="K221" s="50">
        <f t="shared" si="112"/>
        <v>0</v>
      </c>
      <c r="L221" s="50">
        <f t="shared" si="112"/>
        <v>0</v>
      </c>
      <c r="M221" s="50">
        <f t="shared" si="112"/>
        <v>0</v>
      </c>
      <c r="N221" s="50">
        <f t="shared" si="112"/>
        <v>0</v>
      </c>
      <c r="O221" s="50">
        <f t="shared" si="112"/>
        <v>0</v>
      </c>
    </row>
    <row r="222" spans="2:16" hidden="1" outlineLevel="1" x14ac:dyDescent="0.25">
      <c r="C222" s="15"/>
      <c r="D222" s="18" t="s">
        <v>49</v>
      </c>
      <c r="E222" s="18"/>
      <c r="F222" s="50">
        <f t="shared" ref="F222:O222" si="113">F182</f>
        <v>0</v>
      </c>
      <c r="G222" s="50">
        <f t="shared" si="113"/>
        <v>0</v>
      </c>
      <c r="H222" s="50">
        <f t="shared" si="113"/>
        <v>0</v>
      </c>
      <c r="I222" s="50">
        <f t="shared" si="113"/>
        <v>0</v>
      </c>
      <c r="J222" s="50">
        <f t="shared" si="113"/>
        <v>0</v>
      </c>
      <c r="K222" s="50">
        <f t="shared" si="113"/>
        <v>0</v>
      </c>
      <c r="L222" s="50">
        <f t="shared" si="113"/>
        <v>0</v>
      </c>
      <c r="M222" s="50">
        <f t="shared" si="113"/>
        <v>0</v>
      </c>
      <c r="N222" s="50">
        <f t="shared" si="113"/>
        <v>0</v>
      </c>
      <c r="O222" s="50">
        <f t="shared" si="113"/>
        <v>0</v>
      </c>
    </row>
    <row r="223" spans="2:16" hidden="1" outlineLevel="1" x14ac:dyDescent="0.25">
      <c r="C223" s="15"/>
      <c r="D223" s="18" t="s">
        <v>50</v>
      </c>
      <c r="E223" s="18"/>
      <c r="F223" s="50">
        <f t="shared" ref="F223:O223" si="114">F183</f>
        <v>0</v>
      </c>
      <c r="G223" s="50">
        <f t="shared" si="114"/>
        <v>0</v>
      </c>
      <c r="H223" s="50">
        <f t="shared" si="114"/>
        <v>0</v>
      </c>
      <c r="I223" s="50">
        <f t="shared" si="114"/>
        <v>0</v>
      </c>
      <c r="J223" s="50">
        <f t="shared" si="114"/>
        <v>0</v>
      </c>
      <c r="K223" s="50">
        <f t="shared" si="114"/>
        <v>0</v>
      </c>
      <c r="L223" s="50">
        <f t="shared" si="114"/>
        <v>0</v>
      </c>
      <c r="M223" s="50">
        <f t="shared" si="114"/>
        <v>0</v>
      </c>
      <c r="N223" s="50">
        <f t="shared" si="114"/>
        <v>0</v>
      </c>
      <c r="O223" s="50">
        <f t="shared" si="114"/>
        <v>0</v>
      </c>
    </row>
    <row r="224" spans="2:16" hidden="1" outlineLevel="1" x14ac:dyDescent="0.25">
      <c r="C224" s="15"/>
      <c r="D224" s="40" t="s">
        <v>52</v>
      </c>
      <c r="E224" s="40"/>
      <c r="F224" s="50" t="e">
        <f>F219/(1+B!$F$12)^F267</f>
        <v>#VALUE!</v>
      </c>
      <c r="G224" s="50" t="e">
        <f>G219/(1+B!$F$12)^G267</f>
        <v>#VALUE!</v>
      </c>
      <c r="H224" s="50" t="e">
        <f>H219/(1+B!$F$12)^H267</f>
        <v>#VALUE!</v>
      </c>
      <c r="I224" s="50" t="e">
        <f>I219/(1+B!$F$12)^I267</f>
        <v>#VALUE!</v>
      </c>
      <c r="J224" s="50" t="e">
        <f>J219/(1+B!$F$12)^J267</f>
        <v>#VALUE!</v>
      </c>
      <c r="K224" s="50" t="e">
        <f>K219/(1+B!$F$12)^K267</f>
        <v>#VALUE!</v>
      </c>
      <c r="L224" s="50" t="e">
        <f>L219/(1+B!$F$12)^L267</f>
        <v>#VALUE!</v>
      </c>
      <c r="M224" s="50" t="e">
        <f>M219/(1+B!$F$12)^M267</f>
        <v>#VALUE!</v>
      </c>
      <c r="N224" s="50" t="e">
        <f>N219/(1+B!$F$12)^N267</f>
        <v>#VALUE!</v>
      </c>
      <c r="O224" s="50" t="e">
        <f>O219/(1+B!$F$12)^O267</f>
        <v>#VALUE!</v>
      </c>
      <c r="P224" s="20"/>
    </row>
    <row r="225" spans="2:17" hidden="1" outlineLevel="1" x14ac:dyDescent="0.25">
      <c r="C225" s="15"/>
      <c r="D225" s="41" t="s">
        <v>54</v>
      </c>
      <c r="E225" s="41"/>
      <c r="F225" s="50" t="e">
        <f t="shared" ref="F225:O225" si="115">F218-F224</f>
        <v>#VALUE!</v>
      </c>
      <c r="G225" s="50" t="e">
        <f>G218-G224</f>
        <v>#VALUE!</v>
      </c>
      <c r="H225" s="50" t="e">
        <f t="shared" si="115"/>
        <v>#VALUE!</v>
      </c>
      <c r="I225" s="50" t="e">
        <f t="shared" si="115"/>
        <v>#VALUE!</v>
      </c>
      <c r="J225" s="50" t="e">
        <f t="shared" si="115"/>
        <v>#VALUE!</v>
      </c>
      <c r="K225" s="50" t="e">
        <f t="shared" si="115"/>
        <v>#VALUE!</v>
      </c>
      <c r="L225" s="50" t="e">
        <f t="shared" si="115"/>
        <v>#VALUE!</v>
      </c>
      <c r="M225" s="50" t="e">
        <f t="shared" si="115"/>
        <v>#VALUE!</v>
      </c>
      <c r="N225" s="50" t="e">
        <f t="shared" si="115"/>
        <v>#VALUE!</v>
      </c>
      <c r="O225" s="50" t="e">
        <f t="shared" si="115"/>
        <v>#VALUE!</v>
      </c>
    </row>
    <row r="226" spans="2:17" hidden="1" outlineLevel="1" x14ac:dyDescent="0.25">
      <c r="C226" s="15"/>
      <c r="D226" s="40" t="s">
        <v>100</v>
      </c>
      <c r="E226" s="40"/>
      <c r="F226" s="50" t="e">
        <f>F190/(1+B!$F$12)^F267</f>
        <v>#VALUE!</v>
      </c>
      <c r="G226" s="50" t="e">
        <f>G190/(1+B!$F$12)^G267</f>
        <v>#VALUE!</v>
      </c>
      <c r="H226" s="50" t="e">
        <f>H190/(1+B!$F$12)^H267</f>
        <v>#VALUE!</v>
      </c>
      <c r="I226" s="50" t="e">
        <f>I190/(1+B!$F$12)^I267</f>
        <v>#VALUE!</v>
      </c>
      <c r="J226" s="50" t="e">
        <f>J190/(1+B!$F$12)^J267</f>
        <v>#VALUE!</v>
      </c>
      <c r="K226" s="50" t="e">
        <f>K190/(1+B!$F$12)^K267</f>
        <v>#VALUE!</v>
      </c>
      <c r="L226" s="50" t="e">
        <f>L190/(1+B!$F$12)^L267</f>
        <v>#VALUE!</v>
      </c>
      <c r="M226" s="50" t="e">
        <f>M190/(1+B!$F$12)^M267</f>
        <v>#VALUE!</v>
      </c>
      <c r="N226" s="50" t="e">
        <f>N190/(1+B!$F$12)^N267</f>
        <v>#VALUE!</v>
      </c>
      <c r="O226" s="50" t="e">
        <f>O190/(1+B!$F$12)^O267</f>
        <v>#VALUE!</v>
      </c>
    </row>
    <row r="227" spans="2:17" hidden="1" outlineLevel="1" x14ac:dyDescent="0.25"/>
    <row r="228" spans="2:17" hidden="1" outlineLevel="1" x14ac:dyDescent="0.25">
      <c r="F228" s="86"/>
      <c r="G228" s="86"/>
      <c r="H228" s="86"/>
      <c r="I228" s="86"/>
      <c r="J228" s="86"/>
      <c r="K228" s="86"/>
      <c r="L228" s="86"/>
      <c r="M228" s="86"/>
      <c r="N228" s="86"/>
      <c r="O228" s="86"/>
    </row>
    <row r="229" spans="2:17" hidden="1" outlineLevel="1" x14ac:dyDescent="0.25"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7" hidden="1" outlineLevel="1" x14ac:dyDescent="0.25"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7" hidden="1" outlineLevel="1" x14ac:dyDescent="0.25"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7" hidden="1" outlineLevel="1" x14ac:dyDescent="0.25">
      <c r="D232" s="4" t="str">
        <f>D218</f>
        <v>Diskontované peňažné toky</v>
      </c>
      <c r="F232" s="20" t="e">
        <f t="shared" ref="F232:O232" si="116">F218</f>
        <v>#VALUE!</v>
      </c>
      <c r="G232" s="20" t="e">
        <f t="shared" si="116"/>
        <v>#VALUE!</v>
      </c>
      <c r="H232" s="20" t="e">
        <f t="shared" si="116"/>
        <v>#VALUE!</v>
      </c>
      <c r="I232" s="20" t="e">
        <f t="shared" si="116"/>
        <v>#VALUE!</v>
      </c>
      <c r="J232" s="20" t="e">
        <f t="shared" si="116"/>
        <v>#VALUE!</v>
      </c>
      <c r="K232" s="20" t="e">
        <f t="shared" si="116"/>
        <v>#VALUE!</v>
      </c>
      <c r="L232" s="20" t="e">
        <f t="shared" si="116"/>
        <v>#VALUE!</v>
      </c>
      <c r="M232" s="20" t="e">
        <f t="shared" si="116"/>
        <v>#VALUE!</v>
      </c>
      <c r="N232" s="20" t="e">
        <f t="shared" si="116"/>
        <v>#VALUE!</v>
      </c>
      <c r="O232" s="20" t="e">
        <f t="shared" si="116"/>
        <v>#VALUE!</v>
      </c>
    </row>
    <row r="233" spans="2:17" hidden="1" outlineLevel="1" x14ac:dyDescent="0.25">
      <c r="D233" s="4" t="s">
        <v>60</v>
      </c>
      <c r="F233" s="20" t="e">
        <f>B!F174/(1+B!$F$12)^F267</f>
        <v>#VALUE!</v>
      </c>
      <c r="G233" s="20" t="e">
        <f>B!G174/(1+B!$F$12)^G267</f>
        <v>#VALUE!</v>
      </c>
      <c r="H233" s="20" t="e">
        <f>B!H174/(1+B!$F$12)^H267</f>
        <v>#VALUE!</v>
      </c>
      <c r="I233" s="20" t="e">
        <f>B!I174/(1+B!$F$12)^I267</f>
        <v>#VALUE!</v>
      </c>
      <c r="J233" s="20" t="e">
        <f>B!J174/(1+B!$F$12)^J267</f>
        <v>#VALUE!</v>
      </c>
      <c r="K233" s="20" t="e">
        <f>B!K174/(1+B!$F$12)^K267</f>
        <v>#VALUE!</v>
      </c>
      <c r="L233" s="20" t="e">
        <f>B!L174/(1+B!$F$12)^L267</f>
        <v>#VALUE!</v>
      </c>
      <c r="M233" s="20" t="e">
        <f>B!M174/(1+B!$F$12)^M267</f>
        <v>#VALUE!</v>
      </c>
      <c r="N233" s="20" t="e">
        <f>B!N174/(1+B!$F$12)^N267</f>
        <v>#VALUE!</v>
      </c>
      <c r="O233" s="20">
        <v>0</v>
      </c>
    </row>
    <row r="234" spans="2:17" hidden="1" outlineLevel="1" x14ac:dyDescent="0.25">
      <c r="D234" s="4" t="str">
        <f>D224</f>
        <v>Diskontované oprávnené  výdavky</v>
      </c>
      <c r="F234" s="20" t="e">
        <f t="shared" ref="F234:O234" si="117">F224</f>
        <v>#VALUE!</v>
      </c>
      <c r="G234" s="20" t="e">
        <f t="shared" si="117"/>
        <v>#VALUE!</v>
      </c>
      <c r="H234" s="20" t="e">
        <f t="shared" si="117"/>
        <v>#VALUE!</v>
      </c>
      <c r="I234" s="20" t="e">
        <f t="shared" si="117"/>
        <v>#VALUE!</v>
      </c>
      <c r="J234" s="20" t="e">
        <f t="shared" si="117"/>
        <v>#VALUE!</v>
      </c>
      <c r="K234" s="20" t="e">
        <f t="shared" si="117"/>
        <v>#VALUE!</v>
      </c>
      <c r="L234" s="20" t="e">
        <f t="shared" si="117"/>
        <v>#VALUE!</v>
      </c>
      <c r="M234" s="20" t="e">
        <f t="shared" si="117"/>
        <v>#VALUE!</v>
      </c>
      <c r="N234" s="20" t="e">
        <f t="shared" si="117"/>
        <v>#VALUE!</v>
      </c>
      <c r="O234" s="20" t="e">
        <f t="shared" si="117"/>
        <v>#VALUE!</v>
      </c>
    </row>
    <row r="235" spans="2:17" hidden="1" outlineLevel="1" x14ac:dyDescent="0.25">
      <c r="D235" s="11" t="s">
        <v>180</v>
      </c>
      <c r="F235" s="23" t="e">
        <f>SUM(F226:O226)-SUM(F233:O233)</f>
        <v>#VALUE!</v>
      </c>
    </row>
    <row r="236" spans="2:17" hidden="1" outlineLevel="1" x14ac:dyDescent="0.25">
      <c r="D236" s="11" t="s">
        <v>181</v>
      </c>
      <c r="F236" s="23" t="e">
        <f>SUM(F226:O226)</f>
        <v>#VALUE!</v>
      </c>
    </row>
    <row r="237" spans="2:17" hidden="1" outlineLevel="1" x14ac:dyDescent="0.25">
      <c r="D237" s="11" t="s">
        <v>132</v>
      </c>
      <c r="L237" s="11" t="s">
        <v>133</v>
      </c>
    </row>
    <row r="238" spans="2:17" hidden="1" outlineLevel="1" x14ac:dyDescent="0.25">
      <c r="B238" s="10"/>
      <c r="C238" s="10" t="s">
        <v>61</v>
      </c>
      <c r="D238" s="113" t="s">
        <v>62</v>
      </c>
      <c r="E238" s="10"/>
      <c r="F238" s="10" t="s">
        <v>179</v>
      </c>
      <c r="G238" s="10" t="s">
        <v>63</v>
      </c>
      <c r="H238" s="10" t="s">
        <v>136</v>
      </c>
      <c r="I238" s="10"/>
      <c r="J238" s="10" t="s">
        <v>178</v>
      </c>
      <c r="K238" s="113" t="s">
        <v>62</v>
      </c>
      <c r="L238" s="10"/>
      <c r="M238" s="10" t="s">
        <v>179</v>
      </c>
      <c r="N238" s="10" t="s">
        <v>63</v>
      </c>
      <c r="O238" s="10" t="s">
        <v>136</v>
      </c>
      <c r="P238" s="10"/>
      <c r="Q238" s="10"/>
    </row>
    <row r="239" spans="2:17" hidden="1" outlineLevel="1" x14ac:dyDescent="0.25">
      <c r="C239" s="87" t="str">
        <f>F194</f>
        <v>rok</v>
      </c>
      <c r="D239" s="88" t="e">
        <f>HLOOKUP(C239,$F$194:$O$218,25,0)</f>
        <v>#VALUE!</v>
      </c>
      <c r="E239" s="88"/>
      <c r="F239" s="88" t="e">
        <f>SUM($D$239:D239)</f>
        <v>#VALUE!</v>
      </c>
      <c r="G239" s="87" t="e">
        <f>IF(F239&lt;$F$235,"blank","+")</f>
        <v>#VALUE!</v>
      </c>
      <c r="H239" s="87" t="str">
        <f t="shared" ref="H239:H248" si="118">C239</f>
        <v>rok</v>
      </c>
      <c r="J239" s="91" t="str">
        <f>F194</f>
        <v>rok</v>
      </c>
      <c r="K239" s="92" t="e">
        <f>HLOOKUP(J239,$F$194:$O$218,25,0)</f>
        <v>#VALUE!</v>
      </c>
      <c r="L239" s="90"/>
      <c r="M239" s="92" t="e">
        <f>SUM(K$239:K239)</f>
        <v>#VALUE!</v>
      </c>
      <c r="N239" s="90" t="e">
        <f>IF(M239&lt;$F$236,"blank","+")</f>
        <v>#VALUE!</v>
      </c>
      <c r="O239" s="91" t="str">
        <f>J239</f>
        <v>rok</v>
      </c>
      <c r="P239" s="90"/>
      <c r="Q239" s="90"/>
    </row>
    <row r="240" spans="2:17" hidden="1" outlineLevel="1" x14ac:dyDescent="0.25">
      <c r="C240" s="87" t="e">
        <f>C239+1</f>
        <v>#VALUE!</v>
      </c>
      <c r="D240" s="88" t="e">
        <f t="shared" ref="D240:D248" si="119">HLOOKUP(C240,$F$194:$O$218,25,0)</f>
        <v>#VALUE!</v>
      </c>
      <c r="E240" s="88"/>
      <c r="F240" s="88" t="e">
        <f>SUM($D$239:D240)</f>
        <v>#VALUE!</v>
      </c>
      <c r="G240" s="87" t="e">
        <f t="shared" ref="G240:G248" si="120">IF(F240&lt;$F$235,"blank","+")</f>
        <v>#VALUE!</v>
      </c>
      <c r="H240" s="87" t="e">
        <f t="shared" si="118"/>
        <v>#VALUE!</v>
      </c>
      <c r="J240" s="91" t="e">
        <f>J239+1</f>
        <v>#VALUE!</v>
      </c>
      <c r="K240" s="92" t="e">
        <f t="shared" ref="K240:K248" si="121">HLOOKUP(J240,$F$194:$O$218,25,0)</f>
        <v>#VALUE!</v>
      </c>
      <c r="L240" s="90"/>
      <c r="M240" s="92" t="e">
        <f>SUM(K$239:K240)</f>
        <v>#VALUE!</v>
      </c>
      <c r="N240" s="90" t="e">
        <f t="shared" ref="N240:N248" si="122">IF(M240&lt;$F$236,"blank","+")</f>
        <v>#VALUE!</v>
      </c>
      <c r="O240" s="91" t="e">
        <f t="shared" ref="O240:O248" si="123">J240</f>
        <v>#VALUE!</v>
      </c>
      <c r="P240" s="90"/>
      <c r="Q240" s="90"/>
    </row>
    <row r="241" spans="1:17" hidden="1" outlineLevel="1" x14ac:dyDescent="0.25">
      <c r="C241" s="87" t="e">
        <f t="shared" ref="C241:C248" si="124">C240+1</f>
        <v>#VALUE!</v>
      </c>
      <c r="D241" s="88" t="e">
        <f t="shared" si="119"/>
        <v>#VALUE!</v>
      </c>
      <c r="E241" s="88"/>
      <c r="F241" s="88" t="e">
        <f>SUM($D$239:D241)</f>
        <v>#VALUE!</v>
      </c>
      <c r="G241" s="87" t="e">
        <f t="shared" si="120"/>
        <v>#VALUE!</v>
      </c>
      <c r="H241" s="87" t="e">
        <f t="shared" si="118"/>
        <v>#VALUE!</v>
      </c>
      <c r="J241" s="91" t="e">
        <f t="shared" ref="J241:J248" si="125">J240+1</f>
        <v>#VALUE!</v>
      </c>
      <c r="K241" s="92" t="e">
        <f t="shared" si="121"/>
        <v>#VALUE!</v>
      </c>
      <c r="L241" s="90"/>
      <c r="M241" s="92" t="e">
        <f>SUM(K$239:K241)</f>
        <v>#VALUE!</v>
      </c>
      <c r="N241" s="90" t="e">
        <f t="shared" si="122"/>
        <v>#VALUE!</v>
      </c>
      <c r="O241" s="91" t="e">
        <f t="shared" si="123"/>
        <v>#VALUE!</v>
      </c>
      <c r="P241" s="90"/>
      <c r="Q241" s="90"/>
    </row>
    <row r="242" spans="1:17" hidden="1" outlineLevel="1" x14ac:dyDescent="0.25">
      <c r="C242" s="87" t="e">
        <f t="shared" si="124"/>
        <v>#VALUE!</v>
      </c>
      <c r="D242" s="88" t="e">
        <f t="shared" si="119"/>
        <v>#VALUE!</v>
      </c>
      <c r="E242" s="88"/>
      <c r="F242" s="88" t="e">
        <f>SUM($D$239:D242)</f>
        <v>#VALUE!</v>
      </c>
      <c r="G242" s="87" t="e">
        <f t="shared" si="120"/>
        <v>#VALUE!</v>
      </c>
      <c r="H242" s="87" t="e">
        <f t="shared" si="118"/>
        <v>#VALUE!</v>
      </c>
      <c r="J242" s="91" t="e">
        <f t="shared" si="125"/>
        <v>#VALUE!</v>
      </c>
      <c r="K242" s="92" t="e">
        <f t="shared" si="121"/>
        <v>#VALUE!</v>
      </c>
      <c r="L242" s="90"/>
      <c r="M242" s="92" t="e">
        <f>SUM(K$239:K242)</f>
        <v>#VALUE!</v>
      </c>
      <c r="N242" s="90" t="e">
        <f t="shared" si="122"/>
        <v>#VALUE!</v>
      </c>
      <c r="O242" s="91" t="e">
        <f t="shared" si="123"/>
        <v>#VALUE!</v>
      </c>
      <c r="P242" s="90"/>
      <c r="Q242" s="90"/>
    </row>
    <row r="243" spans="1:17" hidden="1" outlineLevel="1" x14ac:dyDescent="0.25">
      <c r="C243" s="87" t="e">
        <f t="shared" si="124"/>
        <v>#VALUE!</v>
      </c>
      <c r="D243" s="88" t="e">
        <f t="shared" si="119"/>
        <v>#VALUE!</v>
      </c>
      <c r="E243" s="88"/>
      <c r="F243" s="88" t="e">
        <f>SUM($D$239:D243)</f>
        <v>#VALUE!</v>
      </c>
      <c r="G243" s="87" t="e">
        <f t="shared" si="120"/>
        <v>#VALUE!</v>
      </c>
      <c r="H243" s="87" t="e">
        <f t="shared" si="118"/>
        <v>#VALUE!</v>
      </c>
      <c r="J243" s="91" t="e">
        <f t="shared" si="125"/>
        <v>#VALUE!</v>
      </c>
      <c r="K243" s="92" t="e">
        <f t="shared" si="121"/>
        <v>#VALUE!</v>
      </c>
      <c r="L243" s="90"/>
      <c r="M243" s="92" t="e">
        <f>SUM(K$239:K243)</f>
        <v>#VALUE!</v>
      </c>
      <c r="N243" s="90" t="e">
        <f t="shared" si="122"/>
        <v>#VALUE!</v>
      </c>
      <c r="O243" s="91" t="e">
        <f t="shared" si="123"/>
        <v>#VALUE!</v>
      </c>
      <c r="P243" s="90"/>
      <c r="Q243" s="90"/>
    </row>
    <row r="244" spans="1:17" hidden="1" outlineLevel="1" x14ac:dyDescent="0.25">
      <c r="C244" s="87" t="e">
        <f t="shared" si="124"/>
        <v>#VALUE!</v>
      </c>
      <c r="D244" s="88" t="e">
        <f t="shared" si="119"/>
        <v>#VALUE!</v>
      </c>
      <c r="E244" s="88"/>
      <c r="F244" s="88" t="e">
        <f>SUM($D$239:D244)</f>
        <v>#VALUE!</v>
      </c>
      <c r="G244" s="87" t="e">
        <f t="shared" si="120"/>
        <v>#VALUE!</v>
      </c>
      <c r="H244" s="87" t="e">
        <f t="shared" si="118"/>
        <v>#VALUE!</v>
      </c>
      <c r="J244" s="91" t="e">
        <f t="shared" si="125"/>
        <v>#VALUE!</v>
      </c>
      <c r="K244" s="92" t="e">
        <f t="shared" si="121"/>
        <v>#VALUE!</v>
      </c>
      <c r="L244" s="90"/>
      <c r="M244" s="92" t="e">
        <f>SUM(K$239:K244)</f>
        <v>#VALUE!</v>
      </c>
      <c r="N244" s="90" t="e">
        <f t="shared" si="122"/>
        <v>#VALUE!</v>
      </c>
      <c r="O244" s="91" t="e">
        <f t="shared" si="123"/>
        <v>#VALUE!</v>
      </c>
      <c r="P244" s="90"/>
      <c r="Q244" s="90"/>
    </row>
    <row r="245" spans="1:17" hidden="1" outlineLevel="1" x14ac:dyDescent="0.25">
      <c r="C245" s="87" t="e">
        <f t="shared" si="124"/>
        <v>#VALUE!</v>
      </c>
      <c r="D245" s="88" t="e">
        <f t="shared" si="119"/>
        <v>#VALUE!</v>
      </c>
      <c r="E245" s="88"/>
      <c r="F245" s="88" t="e">
        <f>SUM($D$239:D245)</f>
        <v>#VALUE!</v>
      </c>
      <c r="G245" s="87" t="e">
        <f t="shared" si="120"/>
        <v>#VALUE!</v>
      </c>
      <c r="H245" s="87" t="e">
        <f t="shared" si="118"/>
        <v>#VALUE!</v>
      </c>
      <c r="J245" s="91" t="e">
        <f t="shared" si="125"/>
        <v>#VALUE!</v>
      </c>
      <c r="K245" s="92" t="e">
        <f t="shared" si="121"/>
        <v>#VALUE!</v>
      </c>
      <c r="L245" s="90"/>
      <c r="M245" s="92" t="e">
        <f>SUM(K$239:K245)</f>
        <v>#VALUE!</v>
      </c>
      <c r="N245" s="90" t="e">
        <f t="shared" si="122"/>
        <v>#VALUE!</v>
      </c>
      <c r="O245" s="91" t="e">
        <f t="shared" si="123"/>
        <v>#VALUE!</v>
      </c>
      <c r="P245" s="90"/>
      <c r="Q245" s="90"/>
    </row>
    <row r="246" spans="1:17" hidden="1" outlineLevel="1" x14ac:dyDescent="0.25">
      <c r="C246" s="87" t="e">
        <f t="shared" si="124"/>
        <v>#VALUE!</v>
      </c>
      <c r="D246" s="88" t="e">
        <f t="shared" si="119"/>
        <v>#VALUE!</v>
      </c>
      <c r="E246" s="88"/>
      <c r="F246" s="88" t="e">
        <f>SUM($D$239:D246)</f>
        <v>#VALUE!</v>
      </c>
      <c r="G246" s="87" t="e">
        <f t="shared" si="120"/>
        <v>#VALUE!</v>
      </c>
      <c r="H246" s="87" t="e">
        <f t="shared" si="118"/>
        <v>#VALUE!</v>
      </c>
      <c r="J246" s="91" t="e">
        <f t="shared" si="125"/>
        <v>#VALUE!</v>
      </c>
      <c r="K246" s="92" t="e">
        <f t="shared" si="121"/>
        <v>#VALUE!</v>
      </c>
      <c r="L246" s="90"/>
      <c r="M246" s="92" t="e">
        <f>SUM(K$239:K246)</f>
        <v>#VALUE!</v>
      </c>
      <c r="N246" s="90" t="e">
        <f t="shared" si="122"/>
        <v>#VALUE!</v>
      </c>
      <c r="O246" s="91" t="e">
        <f t="shared" si="123"/>
        <v>#VALUE!</v>
      </c>
      <c r="P246" s="90"/>
      <c r="Q246" s="90"/>
    </row>
    <row r="247" spans="1:17" hidden="1" outlineLevel="1" x14ac:dyDescent="0.25">
      <c r="C247" s="87" t="e">
        <f t="shared" si="124"/>
        <v>#VALUE!</v>
      </c>
      <c r="D247" s="88" t="e">
        <f t="shared" si="119"/>
        <v>#VALUE!</v>
      </c>
      <c r="E247" s="88"/>
      <c r="F247" s="88" t="e">
        <f>SUM($D$239:D247)</f>
        <v>#VALUE!</v>
      </c>
      <c r="G247" s="87" t="e">
        <f t="shared" si="120"/>
        <v>#VALUE!</v>
      </c>
      <c r="H247" s="87" t="e">
        <f t="shared" si="118"/>
        <v>#VALUE!</v>
      </c>
      <c r="J247" s="91" t="e">
        <f t="shared" si="125"/>
        <v>#VALUE!</v>
      </c>
      <c r="K247" s="92" t="e">
        <f t="shared" si="121"/>
        <v>#VALUE!</v>
      </c>
      <c r="L247" s="90"/>
      <c r="M247" s="92" t="e">
        <f>SUM(K$239:K247)</f>
        <v>#VALUE!</v>
      </c>
      <c r="N247" s="90" t="e">
        <f t="shared" si="122"/>
        <v>#VALUE!</v>
      </c>
      <c r="O247" s="91" t="e">
        <f t="shared" si="123"/>
        <v>#VALUE!</v>
      </c>
      <c r="P247" s="90"/>
      <c r="Q247" s="90"/>
    </row>
    <row r="248" spans="1:17" hidden="1" outlineLevel="1" x14ac:dyDescent="0.25">
      <c r="C248" s="87" t="e">
        <f t="shared" si="124"/>
        <v>#VALUE!</v>
      </c>
      <c r="D248" s="88" t="e">
        <f t="shared" si="119"/>
        <v>#VALUE!</v>
      </c>
      <c r="E248" s="88"/>
      <c r="F248" s="88" t="e">
        <f>SUM($D$239:D248)</f>
        <v>#VALUE!</v>
      </c>
      <c r="G248" s="87" t="e">
        <f t="shared" si="120"/>
        <v>#VALUE!</v>
      </c>
      <c r="H248" s="87" t="e">
        <f t="shared" si="118"/>
        <v>#VALUE!</v>
      </c>
      <c r="J248" s="91" t="e">
        <f t="shared" si="125"/>
        <v>#VALUE!</v>
      </c>
      <c r="K248" s="92" t="e">
        <f t="shared" si="121"/>
        <v>#VALUE!</v>
      </c>
      <c r="L248" s="90"/>
      <c r="M248" s="92" t="e">
        <f>SUM(K$239:K248)</f>
        <v>#VALUE!</v>
      </c>
      <c r="N248" s="90" t="e">
        <f t="shared" si="122"/>
        <v>#VALUE!</v>
      </c>
      <c r="O248" s="91" t="e">
        <f t="shared" si="123"/>
        <v>#VALUE!</v>
      </c>
      <c r="P248" s="90"/>
      <c r="Q248" s="90"/>
    </row>
    <row r="249" spans="1:17" s="10" customFormat="1" hidden="1" outlineLevel="1" x14ac:dyDescent="0.25">
      <c r="A249" s="4"/>
      <c r="D249" s="114"/>
      <c r="E249" s="114"/>
      <c r="F249" s="152" t="s">
        <v>137</v>
      </c>
      <c r="G249" s="153"/>
      <c r="M249" s="152" t="s">
        <v>138</v>
      </c>
      <c r="N249" s="153"/>
    </row>
    <row r="250" spans="1:17" hidden="1" outlineLevel="1" x14ac:dyDescent="0.25">
      <c r="F250" s="11" t="s">
        <v>64</v>
      </c>
      <c r="G250" s="116" t="e">
        <f>INDEX($C$239:$C$248,MATCH(F250,$G$239:$G$248,FALSE))</f>
        <v>#N/A</v>
      </c>
      <c r="H250" s="11" t="s">
        <v>65</v>
      </c>
      <c r="M250" s="95" t="s">
        <v>64</v>
      </c>
      <c r="N250" s="117" t="e">
        <f>INDEX($J$239:$J$248,MATCH(M250,N239:N248,0))</f>
        <v>#N/A</v>
      </c>
      <c r="O250" s="11" t="s">
        <v>65</v>
      </c>
    </row>
    <row r="251" spans="1:17" hidden="1" outlineLevel="1" x14ac:dyDescent="0.25">
      <c r="F251" s="11"/>
      <c r="G251" s="116" t="str">
        <f>IF(ISERROR(G250),"Návratnosť je dlhšia ako 10 rokov",G250)</f>
        <v>Návratnosť je dlhšia ako 10 rokov</v>
      </c>
      <c r="H251" s="11" t="s">
        <v>66</v>
      </c>
      <c r="N251" s="11" t="str">
        <f>IF(ISERROR(N250),"Návratnosť je dlhšia ako 10 rokov",N250)</f>
        <v>Návratnosť je dlhšia ako 10 rokov</v>
      </c>
      <c r="O251" s="11" t="s">
        <v>66</v>
      </c>
    </row>
    <row r="252" spans="1:17" hidden="1" outlineLevel="1" x14ac:dyDescent="0.25"/>
    <row r="253" spans="1:17" hidden="1" outlineLevel="1" x14ac:dyDescent="0.25">
      <c r="D253" s="138" t="s">
        <v>211</v>
      </c>
    </row>
    <row r="254" spans="1:17" hidden="1" outlineLevel="1" x14ac:dyDescent="0.25">
      <c r="D254" s="11" t="s">
        <v>94</v>
      </c>
      <c r="E254" s="11"/>
      <c r="F254" s="20">
        <f t="shared" ref="F254:O254" si="126">(F106+F109+F107+F108+F112-F123-F133-F141)*(-1)</f>
        <v>0</v>
      </c>
      <c r="G254" s="20">
        <f t="shared" si="126"/>
        <v>0</v>
      </c>
      <c r="H254" s="20">
        <f t="shared" si="126"/>
        <v>0</v>
      </c>
      <c r="I254" s="20">
        <f t="shared" si="126"/>
        <v>0</v>
      </c>
      <c r="J254" s="20">
        <f t="shared" si="126"/>
        <v>0</v>
      </c>
      <c r="K254" s="20">
        <f t="shared" si="126"/>
        <v>0</v>
      </c>
      <c r="L254" s="20">
        <f t="shared" si="126"/>
        <v>0</v>
      </c>
      <c r="M254" s="20">
        <f t="shared" si="126"/>
        <v>0</v>
      </c>
      <c r="N254" s="20">
        <f t="shared" si="126"/>
        <v>0</v>
      </c>
      <c r="O254" s="20">
        <f t="shared" si="126"/>
        <v>0</v>
      </c>
    </row>
    <row r="255" spans="1:17" hidden="1" outlineLevel="1" x14ac:dyDescent="0.25">
      <c r="D255" s="11" t="s">
        <v>93</v>
      </c>
      <c r="E255" s="11"/>
      <c r="F255" s="20">
        <f>F254-0</f>
        <v>0</v>
      </c>
      <c r="G255" s="20">
        <f t="shared" ref="G255:O255" si="127">G254-F254</f>
        <v>0</v>
      </c>
      <c r="H255" s="20">
        <f t="shared" si="127"/>
        <v>0</v>
      </c>
      <c r="I255" s="20">
        <f t="shared" si="127"/>
        <v>0</v>
      </c>
      <c r="J255" s="20">
        <f t="shared" si="127"/>
        <v>0</v>
      </c>
      <c r="K255" s="20">
        <f t="shared" si="127"/>
        <v>0</v>
      </c>
      <c r="L255" s="20">
        <f t="shared" si="127"/>
        <v>0</v>
      </c>
      <c r="M255" s="20">
        <f t="shared" si="127"/>
        <v>0</v>
      </c>
      <c r="N255" s="20">
        <f t="shared" si="127"/>
        <v>0</v>
      </c>
      <c r="O255" s="20">
        <f t="shared" si="127"/>
        <v>0</v>
      </c>
    </row>
    <row r="256" spans="1:17" hidden="1" outlineLevel="1" x14ac:dyDescent="0.25">
      <c r="D256" s="11" t="s">
        <v>88</v>
      </c>
      <c r="E256" s="11"/>
      <c r="F256" s="20">
        <f t="shared" ref="F256:O256" si="128">F158-F166</f>
        <v>0</v>
      </c>
      <c r="G256" s="20">
        <f t="shared" si="128"/>
        <v>0</v>
      </c>
      <c r="H256" s="20">
        <f t="shared" si="128"/>
        <v>0</v>
      </c>
      <c r="I256" s="20">
        <f t="shared" si="128"/>
        <v>0</v>
      </c>
      <c r="J256" s="20">
        <f t="shared" si="128"/>
        <v>0</v>
      </c>
      <c r="K256" s="20">
        <f t="shared" si="128"/>
        <v>0</v>
      </c>
      <c r="L256" s="20">
        <f t="shared" si="128"/>
        <v>0</v>
      </c>
      <c r="M256" s="20">
        <f t="shared" si="128"/>
        <v>0</v>
      </c>
      <c r="N256" s="20">
        <f t="shared" si="128"/>
        <v>0</v>
      </c>
      <c r="O256" s="20">
        <f t="shared" si="128"/>
        <v>0</v>
      </c>
    </row>
    <row r="257" spans="4:15" hidden="1" outlineLevel="1" x14ac:dyDescent="0.25">
      <c r="D257" s="11" t="s">
        <v>87</v>
      </c>
      <c r="E257" s="11"/>
      <c r="F257" s="20">
        <f t="shared" ref="F257:O257" si="129">F158+F155</f>
        <v>0</v>
      </c>
      <c r="G257" s="20">
        <f t="shared" si="129"/>
        <v>0</v>
      </c>
      <c r="H257" s="20">
        <f t="shared" si="129"/>
        <v>0</v>
      </c>
      <c r="I257" s="20">
        <f t="shared" si="129"/>
        <v>0</v>
      </c>
      <c r="J257" s="20">
        <f t="shared" si="129"/>
        <v>0</v>
      </c>
      <c r="K257" s="20">
        <f t="shared" si="129"/>
        <v>0</v>
      </c>
      <c r="L257" s="20">
        <f t="shared" si="129"/>
        <v>0</v>
      </c>
      <c r="M257" s="20">
        <f t="shared" si="129"/>
        <v>0</v>
      </c>
      <c r="N257" s="20">
        <f t="shared" si="129"/>
        <v>0</v>
      </c>
      <c r="O257" s="20">
        <f t="shared" si="129"/>
        <v>0</v>
      </c>
    </row>
    <row r="258" spans="4:15" hidden="1" outlineLevel="1" x14ac:dyDescent="0.25">
      <c r="D258" s="11" t="s">
        <v>95</v>
      </c>
      <c r="E258" s="11"/>
      <c r="F258" s="20">
        <f>F138+F129+F60+F51+F46+F124+F62+F140</f>
        <v>0</v>
      </c>
      <c r="G258" s="20">
        <f t="shared" ref="G258:O258" si="130">G138+G129+G60+G51+G46+G124+G62+G140</f>
        <v>0</v>
      </c>
      <c r="H258" s="20">
        <f t="shared" si="130"/>
        <v>0</v>
      </c>
      <c r="I258" s="20">
        <f t="shared" si="130"/>
        <v>0</v>
      </c>
      <c r="J258" s="20">
        <f t="shared" si="130"/>
        <v>0</v>
      </c>
      <c r="K258" s="20">
        <f t="shared" si="130"/>
        <v>0</v>
      </c>
      <c r="L258" s="20">
        <f t="shared" si="130"/>
        <v>0</v>
      </c>
      <c r="M258" s="20">
        <f t="shared" si="130"/>
        <v>0</v>
      </c>
      <c r="N258" s="20">
        <f t="shared" si="130"/>
        <v>0</v>
      </c>
      <c r="O258" s="20">
        <f t="shared" si="130"/>
        <v>0</v>
      </c>
    </row>
    <row r="259" spans="4:15" hidden="1" outlineLevel="1" x14ac:dyDescent="0.25">
      <c r="D259" s="11" t="s">
        <v>96</v>
      </c>
      <c r="E259" s="11"/>
      <c r="F259" s="20">
        <f t="shared" ref="F259:O259" si="131">F121+F43</f>
        <v>0</v>
      </c>
      <c r="G259" s="20">
        <f t="shared" si="131"/>
        <v>0</v>
      </c>
      <c r="H259" s="20">
        <f t="shared" si="131"/>
        <v>0</v>
      </c>
      <c r="I259" s="20">
        <f t="shared" si="131"/>
        <v>0</v>
      </c>
      <c r="J259" s="20">
        <f t="shared" si="131"/>
        <v>0</v>
      </c>
      <c r="K259" s="20">
        <f t="shared" si="131"/>
        <v>0</v>
      </c>
      <c r="L259" s="20">
        <f t="shared" si="131"/>
        <v>0</v>
      </c>
      <c r="M259" s="20">
        <f t="shared" si="131"/>
        <v>0</v>
      </c>
      <c r="N259" s="20">
        <f t="shared" si="131"/>
        <v>0</v>
      </c>
      <c r="O259" s="20">
        <f t="shared" si="131"/>
        <v>0</v>
      </c>
    </row>
    <row r="260" spans="4:15" hidden="1" outlineLevel="1" x14ac:dyDescent="0.25"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4:15" hidden="1" outlineLevel="1" x14ac:dyDescent="0.25"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4:15" hidden="1" outlineLevel="1" x14ac:dyDescent="0.25">
      <c r="D262" s="4" t="s">
        <v>97</v>
      </c>
      <c r="F262" s="20">
        <f t="shared" ref="F262:O262" si="132">F254*(-1)</f>
        <v>0</v>
      </c>
      <c r="G262" s="20">
        <f t="shared" si="132"/>
        <v>0</v>
      </c>
      <c r="H262" s="20">
        <f t="shared" si="132"/>
        <v>0</v>
      </c>
      <c r="I262" s="20">
        <f t="shared" si="132"/>
        <v>0</v>
      </c>
      <c r="J262" s="20">
        <f t="shared" si="132"/>
        <v>0</v>
      </c>
      <c r="K262" s="20">
        <f t="shared" si="132"/>
        <v>0</v>
      </c>
      <c r="L262" s="20">
        <f t="shared" si="132"/>
        <v>0</v>
      </c>
      <c r="M262" s="20">
        <f t="shared" si="132"/>
        <v>0</v>
      </c>
      <c r="N262" s="20">
        <f t="shared" si="132"/>
        <v>0</v>
      </c>
      <c r="O262" s="20">
        <f t="shared" si="132"/>
        <v>0</v>
      </c>
    </row>
    <row r="263" spans="4:15" hidden="1" outlineLevel="1" x14ac:dyDescent="0.25"/>
    <row r="264" spans="4:15" hidden="1" outlineLevel="1" x14ac:dyDescent="0.25">
      <c r="F264" s="20"/>
      <c r="G264" s="20"/>
      <c r="H264" s="20"/>
      <c r="I264" s="20"/>
      <c r="J264" s="20"/>
      <c r="K264" s="20"/>
    </row>
    <row r="265" spans="4:15" hidden="1" outlineLevel="1" x14ac:dyDescent="0.25">
      <c r="F265" s="27" t="e">
        <f>F258/F259</f>
        <v>#DIV/0!</v>
      </c>
      <c r="G265" s="27" t="e">
        <f t="shared" ref="G265:O265" si="133">G258/G259</f>
        <v>#DIV/0!</v>
      </c>
      <c r="H265" s="27" t="e">
        <f t="shared" si="133"/>
        <v>#DIV/0!</v>
      </c>
      <c r="I265" s="27" t="e">
        <f t="shared" si="133"/>
        <v>#DIV/0!</v>
      </c>
      <c r="J265" s="27" t="e">
        <f t="shared" si="133"/>
        <v>#DIV/0!</v>
      </c>
      <c r="K265" s="27" t="e">
        <f t="shared" si="133"/>
        <v>#DIV/0!</v>
      </c>
      <c r="L265" s="27" t="e">
        <f t="shared" si="133"/>
        <v>#DIV/0!</v>
      </c>
      <c r="M265" s="27" t="e">
        <f t="shared" si="133"/>
        <v>#DIV/0!</v>
      </c>
      <c r="N265" s="27" t="e">
        <f t="shared" si="133"/>
        <v>#DIV/0!</v>
      </c>
      <c r="O265" s="27" t="e">
        <f t="shared" si="133"/>
        <v>#DIV/0!</v>
      </c>
    </row>
    <row r="266" spans="4:15" hidden="1" outlineLevel="1" x14ac:dyDescent="0.25"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4:15" hidden="1" outlineLevel="1" x14ac:dyDescent="0.25">
      <c r="D267" s="137" t="s">
        <v>212</v>
      </c>
      <c r="F267" s="39" t="str">
        <f>IF(ISTEXT(F194),".",0)</f>
        <v>.</v>
      </c>
      <c r="G267" s="39" t="str">
        <f>IF(ISTEXT(F267),".",F267+1)</f>
        <v>.</v>
      </c>
      <c r="H267" s="39" t="str">
        <f t="shared" ref="H267:O267" si="134">IF(ISTEXT(G267),".",G267+1)</f>
        <v>.</v>
      </c>
      <c r="I267" s="39" t="str">
        <f t="shared" si="134"/>
        <v>.</v>
      </c>
      <c r="J267" s="39" t="str">
        <f t="shared" si="134"/>
        <v>.</v>
      </c>
      <c r="K267" s="39" t="str">
        <f t="shared" si="134"/>
        <v>.</v>
      </c>
      <c r="L267" s="39" t="str">
        <f t="shared" si="134"/>
        <v>.</v>
      </c>
      <c r="M267" s="39" t="str">
        <f t="shared" si="134"/>
        <v>.</v>
      </c>
      <c r="N267" s="39" t="str">
        <f t="shared" si="134"/>
        <v>.</v>
      </c>
      <c r="O267" s="39" t="str">
        <f t="shared" si="134"/>
        <v>.</v>
      </c>
    </row>
    <row r="268" spans="4:15" hidden="1" outlineLevel="1" x14ac:dyDescent="0.25"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4:15" hidden="1" outlineLevel="1" x14ac:dyDescent="0.25"/>
    <row r="270" spans="4:15" collapsed="1" x14ac:dyDescent="0.25"/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</sheetData>
  <sheetProtection password="E7CD" sheet="1" objects="1" scenarios="1" selectLockedCells="1"/>
  <mergeCells count="6">
    <mergeCell ref="A1:C1"/>
    <mergeCell ref="F6:O6"/>
    <mergeCell ref="A2:D2"/>
    <mergeCell ref="E6:E7"/>
    <mergeCell ref="F249:G249"/>
    <mergeCell ref="M249:N249"/>
  </mergeCells>
  <pageMargins left="0.7" right="0.7" top="0.75" bottom="0.75" header="0.3" footer="0.3"/>
  <pageSetup paperSize="9" scale="40" orientation="portrait" r:id="rId1"/>
  <rowBreaks count="2" manualBreakCount="2">
    <brk id="92" max="14" man="1"/>
    <brk id="190" max="14" man="1"/>
  </rowBreaks>
  <ignoredErrors>
    <ignoredError sqref="E169:E1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8</vt:i4>
      </vt:variant>
    </vt:vector>
  </HeadingPairs>
  <TitlesOfParts>
    <vt:vector size="11" baseType="lpstr">
      <vt:lpstr>Legenda</vt:lpstr>
      <vt:lpstr>A</vt:lpstr>
      <vt:lpstr>B</vt:lpstr>
      <vt:lpstr>cisla</vt:lpstr>
      <vt:lpstr>cislo</vt:lpstr>
      <vt:lpstr>Diskontna_miera</vt:lpstr>
      <vt:lpstr>Diskontna_miera_2</vt:lpstr>
      <vt:lpstr>A!Oblasť_tlače</vt:lpstr>
      <vt:lpstr>B!Oblasť_tlače</vt:lpstr>
      <vt:lpstr>Legenda!Oblasť_tlače</vt:lpstr>
      <vt:lpstr>pole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2013-06-24T08:05:15Z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